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8790" activeTab="0"/>
  </bookViews>
  <sheets>
    <sheet name="Introducción" sheetId="1" r:id="rId1"/>
    <sheet name="Coeficientes" sheetId="2" r:id="rId2"/>
    <sheet name="Cálculo Barreras BQT" sheetId="3" r:id="rId3"/>
  </sheets>
  <definedNames/>
  <calcPr fullCalcOnLoad="1"/>
</workbook>
</file>

<file path=xl/sharedStrings.xml><?xml version="1.0" encoding="utf-8"?>
<sst xmlns="http://schemas.openxmlformats.org/spreadsheetml/2006/main" count="114" uniqueCount="51">
  <si>
    <t>Radionúclido</t>
  </si>
  <si>
    <t>Material</t>
  </si>
  <si>
    <t>alfa (mm-1)</t>
  </si>
  <si>
    <t>beta (mm-1)</t>
  </si>
  <si>
    <t>gamma</t>
  </si>
  <si>
    <t>Tm-170</t>
  </si>
  <si>
    <t>Hormigón</t>
  </si>
  <si>
    <t>Hormigón baritado</t>
  </si>
  <si>
    <t>Acero inoxidable</t>
  </si>
  <si>
    <t>Vidrio plomado</t>
  </si>
  <si>
    <t>Plomo</t>
  </si>
  <si>
    <t>Yb-169</t>
  </si>
  <si>
    <t>Ir-192</t>
  </si>
  <si>
    <t>Au-198</t>
  </si>
  <si>
    <t>Cs-137</t>
  </si>
  <si>
    <t>Co-60</t>
  </si>
  <si>
    <t>Cálculo Barreras en Braquiterapia</t>
  </si>
  <si>
    <t>Radionucleido:</t>
  </si>
  <si>
    <t>Material de blindaje:</t>
  </si>
  <si>
    <t>Límite de dosis anual aplicable:</t>
  </si>
  <si>
    <t>1/</t>
  </si>
  <si>
    <t>metros</t>
  </si>
  <si>
    <t>**Factor combinado de uso de la fuente y de ocupación:</t>
  </si>
  <si>
    <t>Espesor requerido para el blindaje:</t>
  </si>
  <si>
    <t>mm</t>
  </si>
  <si>
    <t>mSv/año</t>
  </si>
  <si>
    <t>uGy/hora</t>
  </si>
  <si>
    <t xml:space="preserve"> @ 1 metro</t>
  </si>
  <si>
    <t>(transmisión)=</t>
  </si>
  <si>
    <t>***Factor adicional de restricción de dosis:</t>
  </si>
  <si>
    <t>*** Factor opcional para establecer, si se desea, una mayor restricción que el límite anual de dosis. Por ejemplo, si se desea establecer una restricción de dosis a la décima parte del límite anual, el factor a introducir será 1 / 10. Si no se desea establecer restricción alguna sobre el límite anual, introdúzcase el valor 1 / 1.</t>
  </si>
  <si>
    <t>*Tasa de Kerma de Referencia en Aire (TKRA):</t>
  </si>
  <si>
    <t>* Valor máximo de la TKRA (no se tiene en cuenta el decaimiento de la fuente).</t>
  </si>
  <si>
    <t>** El factor combinado de uso de la fuente y de ocupación se define en esta hoja Excel como la fracción del tiempo total durante el cual las personas a proteger permanecen en el lugar a proteger estando a la vez la fuente "activa", fuera de su contenedor de blindaje. Por ejemplo, si el tiempo de permanencia de una persona es de 4 horas / día en el lugar a proteger, y de esas 4 horas sólo la mitad del tiempo la fuente está "activa" fuera de su contenedor de blindaje, el factor es (4/24)*(1/2) = 1/12. Para el cálculo de blindajes de contenedores de fuentes en vez de blindajes de salas, se puede considerar que la fuente está "activa" todo el tiempo.</t>
  </si>
  <si>
    <t>Distancia de cálculo:</t>
  </si>
  <si>
    <t>Espesor requerido para un determinado valor de transmisión en la barrera:</t>
  </si>
  <si>
    <t>(para el radionucleido y el material de blindaje especificados)</t>
  </si>
  <si>
    <t>Valor de transmisión (de 0 a 1):</t>
  </si>
  <si>
    <t>Transmisión resultante para un determinado valor del espesor de blindaje:</t>
  </si>
  <si>
    <t>Espesor de blindaje:</t>
  </si>
  <si>
    <t>Espesor de blindaje requerido:</t>
  </si>
  <si>
    <t>Valor de transmisión resultante:</t>
  </si>
  <si>
    <t>(cúbranse sólo las celdas de color verde)</t>
  </si>
  <si>
    <t>1ª Capa Hemirreductora (HVL1):</t>
  </si>
  <si>
    <t>Capa Hemirreductora en el equilibrio (HVLe):</t>
  </si>
  <si>
    <t>Parámetros calculados mediante un ajuste de la ecuación (1) del artículo citado (ver Tabla II en dicho artículo) a los datos de transmisión calculados por Monte Carlo, para diferentes combinaciones de radionucleido y material de blindaje.</t>
  </si>
  <si>
    <t>1ª Capa Decimorreductora (TVL1):</t>
  </si>
  <si>
    <t>Capa Decimorreductora en el equilibrio (TVLe):</t>
  </si>
  <si>
    <t>Carlos Fernández Fernández</t>
  </si>
  <si>
    <t>c.fernandez@mundo-r.com</t>
  </si>
  <si>
    <t>carlos.fernandez@cog.es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</si>
</sst>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00"/>
    <numFmt numFmtId="166" formatCode="0.0"/>
    <numFmt numFmtId="167" formatCode="0.0000"/>
    <numFmt numFmtId="168" formatCode="0.0000000000"/>
  </numFmts>
  <fonts count="14">
    <font>
      <sz val="10"/>
      <name val="Arial"/>
      <family val="0"/>
    </font>
    <font>
      <b/>
      <sz val="14"/>
      <color indexed="18"/>
      <name val="Arial"/>
      <family val="2"/>
    </font>
    <font>
      <b/>
      <sz val="10"/>
      <name val="Arial"/>
      <family val="2"/>
    </font>
    <font>
      <b/>
      <sz val="16"/>
      <color indexed="18"/>
      <name val="Arial"/>
      <family val="2"/>
    </font>
    <font>
      <sz val="12"/>
      <name val="Arial"/>
      <family val="2"/>
    </font>
    <font>
      <sz val="8"/>
      <name val="Arial"/>
      <family val="2"/>
    </font>
    <font>
      <b/>
      <sz val="12"/>
      <color indexed="10"/>
      <name val="Arial"/>
      <family val="2"/>
    </font>
    <font>
      <sz val="8"/>
      <color indexed="51"/>
      <name val="Arial"/>
      <family val="2"/>
    </font>
    <font>
      <sz val="8"/>
      <name val="Tahoma"/>
      <family val="2"/>
    </font>
    <font>
      <b/>
      <sz val="12"/>
      <color indexed="18"/>
      <name val="Arial"/>
      <family val="2"/>
    </font>
    <font>
      <sz val="8"/>
      <color indexed="18"/>
      <name val="Arial"/>
      <family val="2"/>
    </font>
    <font>
      <u val="single"/>
      <sz val="10"/>
      <color indexed="12"/>
      <name val="Arial"/>
      <family val="0"/>
    </font>
    <font>
      <b/>
      <u val="single"/>
      <sz val="12"/>
      <color indexed="12"/>
      <name val="Arial"/>
      <family val="2"/>
    </font>
    <font>
      <u val="single"/>
      <sz val="10"/>
      <color indexed="36"/>
      <name val="Arial"/>
      <family val="0"/>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right style="thin"/>
      <top style="thin"/>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0" fillId="0" borderId="0" xfId="0" applyBorder="1" applyAlignment="1">
      <alignment/>
    </xf>
    <xf numFmtId="49" fontId="4" fillId="2" borderId="1" xfId="0" applyNumberFormat="1" applyFont="1" applyFill="1" applyBorder="1" applyAlignment="1">
      <alignment horizontal="right"/>
    </xf>
    <xf numFmtId="0" fontId="0" fillId="0" borderId="2" xfId="0" applyBorder="1"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164" fontId="0" fillId="0" borderId="3" xfId="0" applyNumberForma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4" fontId="0" fillId="0" borderId="5" xfId="0" applyNumberFormat="1" applyBorder="1" applyAlignment="1">
      <alignment horizontal="center"/>
    </xf>
    <xf numFmtId="164" fontId="0" fillId="0" borderId="6" xfId="0" applyNumberForma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1" fontId="4" fillId="3" borderId="1" xfId="0" applyNumberFormat="1" applyFont="1" applyFill="1" applyBorder="1" applyAlignment="1" applyProtection="1">
      <alignment horizontal="left"/>
      <protection locked="0"/>
    </xf>
    <xf numFmtId="0" fontId="7" fillId="0" borderId="0" xfId="0" applyFont="1" applyAlignment="1">
      <alignment horizontal="center"/>
    </xf>
    <xf numFmtId="164" fontId="7" fillId="0" borderId="0" xfId="0" applyNumberFormat="1" applyFont="1" applyAlignment="1">
      <alignment horizontal="center"/>
    </xf>
    <xf numFmtId="0" fontId="0" fillId="2" borderId="0" xfId="0" applyFill="1" applyAlignment="1">
      <alignment/>
    </xf>
    <xf numFmtId="166" fontId="0" fillId="3" borderId="1" xfId="0" applyNumberFormat="1" applyFill="1" applyBorder="1" applyAlignment="1" applyProtection="1">
      <alignment horizontal="center"/>
      <protection locked="0"/>
    </xf>
    <xf numFmtId="164" fontId="0" fillId="3" borderId="1" xfId="0" applyNumberFormat="1" applyFill="1" applyBorder="1" applyAlignment="1" applyProtection="1">
      <alignment horizontal="center"/>
      <protection locked="0"/>
    </xf>
    <xf numFmtId="0" fontId="3" fillId="4" borderId="0" xfId="0" applyFont="1" applyFill="1" applyBorder="1" applyAlignment="1">
      <alignment/>
    </xf>
    <xf numFmtId="0" fontId="0" fillId="4" borderId="0" xfId="0" applyFill="1" applyBorder="1" applyAlignment="1">
      <alignment/>
    </xf>
    <xf numFmtId="0" fontId="4" fillId="4" borderId="0" xfId="0" applyFont="1" applyFill="1" applyBorder="1" applyAlignment="1">
      <alignment horizontal="right"/>
    </xf>
    <xf numFmtId="0" fontId="4" fillId="4" borderId="0" xfId="0" applyFont="1" applyFill="1" applyBorder="1" applyAlignment="1" quotePrefix="1">
      <alignment horizontal="right"/>
    </xf>
    <xf numFmtId="0" fontId="0" fillId="4" borderId="0" xfId="0" applyFill="1" applyBorder="1" applyAlignment="1">
      <alignment horizontal="center"/>
    </xf>
    <xf numFmtId="49" fontId="0" fillId="4" borderId="0" xfId="0" applyNumberFormat="1" applyFill="1" applyBorder="1" applyAlignment="1">
      <alignment horizontal="left"/>
    </xf>
    <xf numFmtId="0" fontId="5" fillId="4" borderId="0" xfId="0" applyFont="1" applyFill="1" applyBorder="1" applyAlignment="1">
      <alignment horizontal="center"/>
    </xf>
    <xf numFmtId="168" fontId="5" fillId="4" borderId="0" xfId="0" applyNumberFormat="1" applyFont="1" applyFill="1" applyBorder="1" applyAlignment="1">
      <alignment horizontal="left"/>
    </xf>
    <xf numFmtId="166" fontId="6" fillId="4" borderId="0" xfId="0" applyNumberFormat="1" applyFont="1" applyFill="1" applyBorder="1" applyAlignment="1">
      <alignment horizontal="center"/>
    </xf>
    <xf numFmtId="0" fontId="4" fillId="4" borderId="0" xfId="0" applyFont="1" applyFill="1" applyBorder="1" applyAlignment="1">
      <alignment/>
    </xf>
    <xf numFmtId="0" fontId="5" fillId="4" borderId="0" xfId="0" applyFont="1" applyFill="1" applyBorder="1" applyAlignment="1">
      <alignment/>
    </xf>
    <xf numFmtId="0" fontId="0" fillId="4" borderId="0" xfId="0" applyFill="1" applyBorder="1" applyAlignment="1">
      <alignment horizontal="justify" vertical="center" wrapText="1"/>
    </xf>
    <xf numFmtId="0" fontId="9" fillId="4" borderId="0" xfId="0" applyFont="1" applyFill="1" applyBorder="1" applyAlignment="1">
      <alignment/>
    </xf>
    <xf numFmtId="0" fontId="10" fillId="4" borderId="0" xfId="0" applyFont="1" applyFill="1" applyBorder="1" applyAlignment="1">
      <alignment/>
    </xf>
    <xf numFmtId="0" fontId="0" fillId="4" borderId="0" xfId="0" applyFill="1" applyBorder="1" applyAlignment="1">
      <alignment/>
    </xf>
    <xf numFmtId="0" fontId="0" fillId="4" borderId="0" xfId="0" applyFill="1" applyBorder="1" applyAlignment="1">
      <alignment horizontal="right"/>
    </xf>
    <xf numFmtId="0" fontId="0" fillId="4" borderId="0" xfId="0" applyFill="1" applyBorder="1" applyAlignment="1" quotePrefix="1">
      <alignment horizontal="right"/>
    </xf>
    <xf numFmtId="164" fontId="6" fillId="4" borderId="0" xfId="0" applyNumberFormat="1" applyFont="1" applyFill="1" applyBorder="1" applyAlignment="1">
      <alignment horizontal="center"/>
    </xf>
    <xf numFmtId="0" fontId="0" fillId="4" borderId="0" xfId="0" applyFill="1" applyAlignment="1">
      <alignment/>
    </xf>
    <xf numFmtId="0" fontId="9" fillId="4" borderId="0" xfId="0" applyFont="1" applyFill="1" applyBorder="1" applyAlignment="1" quotePrefix="1">
      <alignment horizontal="left"/>
    </xf>
    <xf numFmtId="0" fontId="7" fillId="0" borderId="0" xfId="0" applyFont="1" applyAlignment="1" quotePrefix="1">
      <alignment horizontal="center"/>
    </xf>
    <xf numFmtId="0" fontId="9" fillId="0" borderId="7" xfId="0" applyFont="1" applyBorder="1" applyAlignment="1">
      <alignment horizontal="justify" vertical="top" wrapText="1"/>
    </xf>
    <xf numFmtId="0" fontId="9" fillId="0" borderId="8" xfId="0" applyFont="1" applyBorder="1" applyAlignment="1">
      <alignment horizontal="justify" vertical="top" wrapText="1"/>
    </xf>
    <xf numFmtId="0" fontId="9" fillId="0" borderId="9" xfId="0" applyFont="1" applyBorder="1" applyAlignment="1">
      <alignment horizontal="justify" vertical="top" wrapText="1"/>
    </xf>
    <xf numFmtId="0" fontId="9" fillId="0" borderId="10" xfId="0" applyFont="1" applyBorder="1" applyAlignment="1">
      <alignment horizontal="justify" vertical="top" wrapText="1"/>
    </xf>
    <xf numFmtId="0" fontId="9" fillId="0" borderId="0" xfId="0" applyFont="1" applyBorder="1" applyAlignment="1">
      <alignment horizontal="justify" vertical="top" wrapText="1"/>
    </xf>
    <xf numFmtId="0" fontId="9" fillId="0" borderId="11" xfId="0" applyFont="1" applyBorder="1" applyAlignment="1">
      <alignment horizontal="justify" vertical="top" wrapText="1"/>
    </xf>
    <xf numFmtId="0" fontId="5" fillId="4" borderId="0" xfId="0" applyFont="1" applyFill="1" applyBorder="1" applyAlignment="1">
      <alignment horizontal="justify" vertical="top" wrapText="1"/>
    </xf>
    <xf numFmtId="0" fontId="0" fillId="4" borderId="0" xfId="0" applyFill="1" applyBorder="1" applyAlignment="1">
      <alignment horizontal="justify" vertical="top" wrapText="1"/>
    </xf>
    <xf numFmtId="0" fontId="5" fillId="4" borderId="0" xfId="0" applyFont="1" applyFill="1" applyBorder="1" applyAlignment="1">
      <alignment horizontal="justify" vertical="center" wrapText="1"/>
    </xf>
    <xf numFmtId="0" fontId="0" fillId="4" borderId="0" xfId="0" applyFill="1" applyBorder="1" applyAlignment="1">
      <alignment horizontal="justify" vertical="center" wrapText="1"/>
    </xf>
    <xf numFmtId="2" fontId="4" fillId="3" borderId="12" xfId="0" applyNumberFormat="1" applyFont="1" applyFill="1" applyBorder="1" applyAlignment="1" applyProtection="1">
      <alignment horizontal="center"/>
      <protection locked="0"/>
    </xf>
    <xf numFmtId="2" fontId="0" fillId="0" borderId="13" xfId="0" applyNumberFormat="1" applyBorder="1" applyAlignment="1" applyProtection="1">
      <alignment/>
      <protection locked="0"/>
    </xf>
    <xf numFmtId="0" fontId="4" fillId="3" borderId="1" xfId="0" applyFont="1" applyFill="1" applyBorder="1" applyAlignment="1" applyProtection="1">
      <alignment horizontal="center"/>
      <protection locked="0"/>
    </xf>
    <xf numFmtId="0" fontId="0" fillId="3" borderId="1" xfId="0" applyFill="1" applyBorder="1" applyAlignment="1" applyProtection="1">
      <alignment/>
      <protection locked="0"/>
    </xf>
    <xf numFmtId="2" fontId="4" fillId="3" borderId="1" xfId="0" applyNumberFormat="1" applyFont="1" applyFill="1" applyBorder="1" applyAlignment="1" applyProtection="1">
      <alignment horizontal="center"/>
      <protection locked="0"/>
    </xf>
    <xf numFmtId="2" fontId="0" fillId="3" borderId="1" xfId="0" applyNumberFormat="1" applyFill="1" applyBorder="1" applyAlignment="1" applyProtection="1">
      <alignment/>
      <protection locked="0"/>
    </xf>
    <xf numFmtId="1" fontId="4" fillId="3" borderId="1" xfId="0" applyNumberFormat="1" applyFont="1" applyFill="1" applyBorder="1" applyAlignment="1" applyProtection="1">
      <alignment horizontal="center"/>
      <protection locked="0"/>
    </xf>
    <xf numFmtId="1" fontId="0" fillId="3" borderId="1" xfId="0" applyNumberFormat="1" applyFill="1" applyBorder="1" applyAlignment="1" applyProtection="1">
      <alignment/>
      <protection locked="0"/>
    </xf>
    <xf numFmtId="0" fontId="12" fillId="5" borderId="0" xfId="15" applyFont="1" applyFill="1" applyBorder="1" applyAlignment="1">
      <alignment horizontal="center"/>
    </xf>
    <xf numFmtId="0" fontId="1" fillId="5" borderId="0"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2</xdr:row>
      <xdr:rowOff>28575</xdr:rowOff>
    </xdr:from>
    <xdr:ext cx="5819775" cy="5829300"/>
    <xdr:sp>
      <xdr:nvSpPr>
        <xdr:cNvPr id="1" name="TextBox 1"/>
        <xdr:cNvSpPr txBox="1">
          <a:spLocks noChangeArrowheads="1"/>
        </xdr:cNvSpPr>
      </xdr:nvSpPr>
      <xdr:spPr>
        <a:xfrm>
          <a:off x="47625" y="457200"/>
          <a:ext cx="5819775" cy="5829300"/>
        </a:xfrm>
        <a:prstGeom prst="rect">
          <a:avLst/>
        </a:prstGeom>
        <a:solidFill>
          <a:srgbClr val="FFFFFF"/>
        </a:solidFill>
        <a:ln w="9525" cmpd="sng">
          <a:noFill/>
        </a:ln>
      </xdr:spPr>
      <xdr:txBody>
        <a:bodyPr vertOverflow="clip" wrap="square"/>
        <a:p>
          <a:pPr algn="l">
            <a:defRPr/>
          </a:pPr>
          <a:r>
            <a:rPr lang="en-US" cap="none" sz="1600" b="1" i="0" u="none" baseline="0">
              <a:solidFill>
                <a:srgbClr val="000080"/>
              </a:solidFill>
              <a:latin typeface="Arial"/>
              <a:ea typeface="Arial"/>
              <a:cs typeface="Arial"/>
            </a:rPr>
            <a:t>Cálculo de Barreras en Braquiterapia</a:t>
          </a:r>
          <a:r>
            <a:rPr lang="en-US" cap="none" sz="1000" b="0" i="0" u="none" baseline="0">
              <a:latin typeface="Arial"/>
              <a:ea typeface="Arial"/>
              <a:cs typeface="Arial"/>
            </a:rPr>
            <a:t>
La hoja de cálculo "Cálculo de Barreras en Braquiterapia" está basada en la publicación "Radiation transmission data for radionuclides and materials relevant to brachytherapy facility shielding". Med. Phys. 35 (11), November 2008, pags 4898-4906.
En esta publicación se introduce una expresión analítica (ajuste a una función de tres parámetros de los valores de transmisión obtenidos por métodos de Monte Carlo) con la que obtener el espesor de blindaje necesario que reduce la transmisión a un valor dado, en relación a la exposición debida a diferentes fuentes radiactivas de uso común en Braquiterapia.
El cálculo por Monte Carlo toma en consideración particularidades tales como el carácter de haz ancho y el correspondiente efecto de "build-up" en el material, y la no homogeneidad en energía del espectro de radiación. De este modo se tiene en cuenta el endurecimiento (o el "ablandamiento") del espectro real a medida que el haz atraviesa el material de blindaje, en vez de suponer un valor constante para las capas hemirreductora (HVL) y decimorreductora (TVL).
La hoja de cálculo permite la obtención directa del espesor de blindaje necesario, en función de la tasa de kerma de referencia en aire de la fuente radiactiva, la distancia al punto de cálculo, el factor de ocupación, el factor de uso y el límite anual de dosis, siendo opcional también la introducción de un factor de restricción adicional de dosis.
El ajuste a la expresión analítica anteriormente citada se ha realizado en un rango limitado de espesores de blindaje (correspondientes a transmisiones desde 1 hasta 1 / 10000), típicos del rango de actividades manejadas en fuentes de Braquiterapia de Baja Tasa. La aplicación de esta expresión analítica a transmisiones más reducidas, típicas de Braquiterapia de Alta Tasa o de Telecobaltoterapia, es posible teniendo en cuenta que, para grandes espesores de blindaje, dicha expresión tiende a una función exponencial negativa caracterizada por el valor constante de la  HVL (o la TVL) de equilibrio.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fernandez@mundo-r.com" TargetMode="External" /><Relationship Id="rId2" Type="http://schemas.openxmlformats.org/officeDocument/2006/relationships/hyperlink" Target="mailto:carlos.fernandez@cog.e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88"/>
  <sheetViews>
    <sheetView tabSelected="1" workbookViewId="0" topLeftCell="A1">
      <selection activeCell="I10" sqref="I10"/>
    </sheetView>
  </sheetViews>
  <sheetFormatPr defaultColWidth="11.421875" defaultRowHeight="12.75"/>
  <sheetData>
    <row r="1" spans="1:34" ht="18">
      <c r="A1" s="60" t="s">
        <v>48</v>
      </c>
      <c r="B1" s="60"/>
      <c r="C1" s="60"/>
      <c r="D1" s="60"/>
      <c r="E1" s="60"/>
      <c r="F1" s="60"/>
      <c r="G1" s="60"/>
      <c r="H1" s="60"/>
      <c r="I1" s="1"/>
      <c r="J1" s="1"/>
      <c r="K1" s="1"/>
      <c r="L1" s="1"/>
      <c r="M1" s="1"/>
      <c r="N1" s="1"/>
      <c r="O1" s="1"/>
      <c r="P1" s="1"/>
      <c r="Q1" s="1"/>
      <c r="R1" s="1"/>
      <c r="S1" s="1"/>
      <c r="T1" s="1"/>
      <c r="U1" s="1"/>
      <c r="V1" s="1"/>
      <c r="W1" s="1"/>
      <c r="X1" s="1"/>
      <c r="Y1" s="1"/>
      <c r="Z1" s="1"/>
      <c r="AA1" s="1"/>
      <c r="AB1" s="1"/>
      <c r="AC1" s="1"/>
      <c r="AD1" s="1"/>
      <c r="AE1" s="1"/>
      <c r="AF1" s="1"/>
      <c r="AG1" s="1"/>
      <c r="AH1" s="1"/>
    </row>
    <row r="2" spans="1:34" ht="15.75">
      <c r="A2" s="59" t="s">
        <v>49</v>
      </c>
      <c r="B2" s="59"/>
      <c r="C2" s="59"/>
      <c r="D2" s="59"/>
      <c r="E2" s="59" t="s">
        <v>50</v>
      </c>
      <c r="F2" s="59"/>
      <c r="G2" s="59"/>
      <c r="H2" s="59"/>
      <c r="I2" s="1"/>
      <c r="J2" s="1"/>
      <c r="K2" s="1"/>
      <c r="L2" s="1"/>
      <c r="M2" s="1"/>
      <c r="N2" s="1"/>
      <c r="O2" s="1"/>
      <c r="P2" s="1"/>
      <c r="Q2" s="1"/>
      <c r="R2" s="1"/>
      <c r="S2" s="1"/>
      <c r="T2" s="1"/>
      <c r="U2" s="1"/>
      <c r="V2" s="1"/>
      <c r="W2" s="1"/>
      <c r="X2" s="1"/>
      <c r="Y2" s="1"/>
      <c r="Z2" s="1"/>
      <c r="AA2" s="1"/>
      <c r="AB2" s="1"/>
      <c r="AC2" s="1"/>
      <c r="AD2" s="1"/>
      <c r="AE2" s="1"/>
      <c r="AF2" s="1"/>
      <c r="AG2" s="1"/>
      <c r="AH2" s="1"/>
    </row>
    <row r="3" spans="1:34"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2.7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ht="12.7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ht="12.7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ht="12.7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ht="12.7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ht="12.7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ht="12.7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ht="12.7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ht="12.7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ht="12.7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ht="12.7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ht="12.7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ht="12.7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ht="12.7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ht="12.7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ht="12.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ht="12.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34"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1:34"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1:34"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1:34"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1:34"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1:34"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sheetData>
  <sheetProtection sheet="1" objects="1" scenarios="1"/>
  <mergeCells count="3">
    <mergeCell ref="A2:D2"/>
    <mergeCell ref="E2:H2"/>
    <mergeCell ref="A1:H1"/>
  </mergeCells>
  <hyperlinks>
    <hyperlink ref="A2" r:id="rId1" display="c.fernandez@mundo-r.com"/>
    <hyperlink ref="E2" r:id="rId2" display="carlos.fernandez@cog.es"/>
  </hyperlinks>
  <printOptions/>
  <pageMargins left="0.3937007874015748" right="0.3937007874015748" top="0.7874015748031497" bottom="0.7874015748031497" header="0" footer="0"/>
  <pageSetup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dimension ref="A1:H35"/>
  <sheetViews>
    <sheetView workbookViewId="0" topLeftCell="A4">
      <selection activeCell="F35" sqref="F35"/>
    </sheetView>
  </sheetViews>
  <sheetFormatPr defaultColWidth="11.421875" defaultRowHeight="12.75"/>
  <cols>
    <col min="1" max="5" width="16.7109375" style="0" customWidth="1"/>
    <col min="6" max="8" width="11.7109375" style="0" customWidth="1"/>
  </cols>
  <sheetData>
    <row r="1" spans="1:5" ht="21" customHeight="1" thickTop="1">
      <c r="A1" s="41" t="s">
        <v>45</v>
      </c>
      <c r="B1" s="42"/>
      <c r="C1" s="42"/>
      <c r="D1" s="42"/>
      <c r="E1" s="43"/>
    </row>
    <row r="2" spans="1:5" ht="19.5" customHeight="1">
      <c r="A2" s="44"/>
      <c r="B2" s="45"/>
      <c r="C2" s="45"/>
      <c r="D2" s="45"/>
      <c r="E2" s="46"/>
    </row>
    <row r="3" spans="1:5" ht="36.75" customHeight="1">
      <c r="A3" s="44"/>
      <c r="B3" s="45"/>
      <c r="C3" s="45"/>
      <c r="D3" s="45"/>
      <c r="E3" s="46"/>
    </row>
    <row r="4" spans="1:8" ht="12.75">
      <c r="A4" s="11" t="s">
        <v>0</v>
      </c>
      <c r="B4" s="12" t="s">
        <v>1</v>
      </c>
      <c r="C4" s="12" t="s">
        <v>2</v>
      </c>
      <c r="D4" s="12" t="s">
        <v>3</v>
      </c>
      <c r="E4" s="13" t="s">
        <v>4</v>
      </c>
      <c r="F4" s="15" t="s">
        <v>2</v>
      </c>
      <c r="G4" s="15" t="s">
        <v>3</v>
      </c>
      <c r="H4" s="40" t="s">
        <v>4</v>
      </c>
    </row>
    <row r="5" spans="1:8" ht="12.75">
      <c r="A5" s="3" t="s">
        <v>5</v>
      </c>
      <c r="B5" s="4" t="s">
        <v>6</v>
      </c>
      <c r="C5" s="5">
        <v>0.03642</v>
      </c>
      <c r="D5" s="5">
        <v>-0.00188</v>
      </c>
      <c r="E5" s="6">
        <v>4.089</v>
      </c>
      <c r="F5" s="16">
        <f>IF(AND('Cálculo Barreras BQT'!$E$3=Coeficientes!A5,'Cálculo Barreras BQT'!$E$5=Coeficientes!B5)=TRUE,Coeficientes!C5,"")</f>
      </c>
      <c r="G5" s="16">
        <f>IF(AND('Cálculo Barreras BQT'!$E$3=Coeficientes!A5,'Cálculo Barreras BQT'!$E$5=Coeficientes!B5)=TRUE,Coeficientes!D5,"")</f>
      </c>
      <c r="H5" s="16">
        <f>IF(AND('Cálculo Barreras BQT'!$E$3=Coeficientes!A5,'Cálculo Barreras BQT'!$E$5=Coeficientes!B5)=TRUE,Coeficientes!E5,"")</f>
      </c>
    </row>
    <row r="6" spans="1:8" ht="12.75">
      <c r="A6" s="3" t="s">
        <v>5</v>
      </c>
      <c r="B6" s="4" t="s">
        <v>7</v>
      </c>
      <c r="C6" s="5">
        <v>0.662</v>
      </c>
      <c r="D6" s="5">
        <v>-0.005163</v>
      </c>
      <c r="E6" s="6">
        <v>-0.0001585</v>
      </c>
      <c r="F6" s="16">
        <f>IF(AND('Cálculo Barreras BQT'!$E$3=Coeficientes!A6,'Cálculo Barreras BQT'!$E$5=Coeficientes!B6)=TRUE,Coeficientes!C6,"")</f>
      </c>
      <c r="G6" s="16">
        <f>IF(AND('Cálculo Barreras BQT'!$E$3=Coeficientes!A6,'Cálculo Barreras BQT'!$E$5=Coeficientes!B6)=TRUE,Coeficientes!D6,"")</f>
      </c>
      <c r="H6" s="16">
        <f>IF(AND('Cálculo Barreras BQT'!$E$3=Coeficientes!A6,'Cálculo Barreras BQT'!$E$5=Coeficientes!B6)=TRUE,Coeficientes!E6,"")</f>
      </c>
    </row>
    <row r="7" spans="1:8" ht="12.75">
      <c r="A7" s="3" t="s">
        <v>5</v>
      </c>
      <c r="B7" s="4" t="s">
        <v>8</v>
      </c>
      <c r="C7" s="5">
        <v>0.3556</v>
      </c>
      <c r="D7" s="5">
        <v>0.5014</v>
      </c>
      <c r="E7" s="6">
        <v>1.013</v>
      </c>
      <c r="F7" s="16">
        <f>IF(AND('Cálculo Barreras BQT'!$E$3=Coeficientes!A7,'Cálculo Barreras BQT'!$E$5=Coeficientes!B7)=TRUE,Coeficientes!C7,"")</f>
      </c>
      <c r="G7" s="16">
        <f>IF(AND('Cálculo Barreras BQT'!$E$3=Coeficientes!A7,'Cálculo Barreras BQT'!$E$5=Coeficientes!B7)=TRUE,Coeficientes!D7,"")</f>
      </c>
      <c r="H7" s="16">
        <f>IF(AND('Cálculo Barreras BQT'!$E$3=Coeficientes!A7,'Cálculo Barreras BQT'!$E$5=Coeficientes!B7)=TRUE,Coeficientes!E7,"")</f>
      </c>
    </row>
    <row r="8" spans="1:8" ht="12.75">
      <c r="A8" s="3" t="s">
        <v>5</v>
      </c>
      <c r="B8" s="4" t="s">
        <v>9</v>
      </c>
      <c r="C8" s="5">
        <v>0.8667</v>
      </c>
      <c r="D8" s="5">
        <v>1.219</v>
      </c>
      <c r="E8" s="6">
        <v>0.8785</v>
      </c>
      <c r="F8" s="16">
        <f>IF(AND('Cálculo Barreras BQT'!$E$3=Coeficientes!A8,'Cálculo Barreras BQT'!$E$5=Coeficientes!B8)=TRUE,Coeficientes!C8,"")</f>
      </c>
      <c r="G8" s="16">
        <f>IF(AND('Cálculo Barreras BQT'!$E$3=Coeficientes!A8,'Cálculo Barreras BQT'!$E$5=Coeficientes!B8)=TRUE,Coeficientes!D8,"")</f>
      </c>
      <c r="H8" s="16">
        <f>IF(AND('Cálculo Barreras BQT'!$E$3=Coeficientes!A8,'Cálculo Barreras BQT'!$E$5=Coeficientes!B8)=TRUE,Coeficientes!E8,"")</f>
      </c>
    </row>
    <row r="9" spans="1:8" ht="12.75">
      <c r="A9" s="3" t="s">
        <v>5</v>
      </c>
      <c r="B9" s="4" t="s">
        <v>10</v>
      </c>
      <c r="C9" s="5">
        <v>2.05</v>
      </c>
      <c r="D9" s="5">
        <v>2.916</v>
      </c>
      <c r="E9" s="6">
        <v>0.8879</v>
      </c>
      <c r="F9" s="16">
        <f>IF(AND('Cálculo Barreras BQT'!$E$3=Coeficientes!A9,'Cálculo Barreras BQT'!$E$5=Coeficientes!B9)=TRUE,Coeficientes!C9,"")</f>
      </c>
      <c r="G9" s="16">
        <f>IF(AND('Cálculo Barreras BQT'!$E$3=Coeficientes!A9,'Cálculo Barreras BQT'!$E$5=Coeficientes!B9)=TRUE,Coeficientes!D9,"")</f>
      </c>
      <c r="H9" s="16">
        <f>IF(AND('Cálculo Barreras BQT'!$E$3=Coeficientes!A9,'Cálculo Barreras BQT'!$E$5=Coeficientes!B9)=TRUE,Coeficientes!E9,"")</f>
      </c>
    </row>
    <row r="10" spans="1:8" ht="12.75">
      <c r="A10" s="3" t="s">
        <v>11</v>
      </c>
      <c r="B10" s="4" t="s">
        <v>6</v>
      </c>
      <c r="C10" s="5">
        <v>0.02054</v>
      </c>
      <c r="D10" s="5">
        <v>0.002681</v>
      </c>
      <c r="E10" s="6">
        <v>1.806</v>
      </c>
      <c r="F10" s="16">
        <f>IF(AND('Cálculo Barreras BQT'!$E$3=Coeficientes!A10,'Cálculo Barreras BQT'!$E$5=Coeficientes!B10)=TRUE,Coeficientes!C10,"")</f>
      </c>
      <c r="G10" s="16">
        <f>IF(AND('Cálculo Barreras BQT'!$E$3=Coeficientes!A10,'Cálculo Barreras BQT'!$E$5=Coeficientes!B10)=TRUE,Coeficientes!D10,"")</f>
      </c>
      <c r="H10" s="16">
        <f>IF(AND('Cálculo Barreras BQT'!$E$3=Coeficientes!A10,'Cálculo Barreras BQT'!$E$5=Coeficientes!B10)=TRUE,Coeficientes!E10,"")</f>
      </c>
    </row>
    <row r="11" spans="1:8" ht="12.75">
      <c r="A11" s="3" t="s">
        <v>11</v>
      </c>
      <c r="B11" s="4" t="s">
        <v>7</v>
      </c>
      <c r="C11" s="5">
        <v>0.0526</v>
      </c>
      <c r="D11" s="5">
        <v>0.9101</v>
      </c>
      <c r="E11" s="6">
        <v>3.059</v>
      </c>
      <c r="F11" s="16">
        <f>IF(AND('Cálculo Barreras BQT'!$E$3=Coeficientes!A11,'Cálculo Barreras BQT'!$E$5=Coeficientes!B11)=TRUE,Coeficientes!C11,"")</f>
      </c>
      <c r="G11" s="16">
        <f>IF(AND('Cálculo Barreras BQT'!$E$3=Coeficientes!A11,'Cálculo Barreras BQT'!$E$5=Coeficientes!B11)=TRUE,Coeficientes!D11,"")</f>
      </c>
      <c r="H11" s="16">
        <f>IF(AND('Cálculo Barreras BQT'!$E$3=Coeficientes!A11,'Cálculo Barreras BQT'!$E$5=Coeficientes!B11)=TRUE,Coeficientes!E11,"")</f>
      </c>
    </row>
    <row r="12" spans="1:8" ht="12.75">
      <c r="A12" s="3" t="s">
        <v>11</v>
      </c>
      <c r="B12" s="4" t="s">
        <v>8</v>
      </c>
      <c r="C12" s="5">
        <v>0.07914</v>
      </c>
      <c r="D12" s="5">
        <v>2.82</v>
      </c>
      <c r="E12" s="6">
        <v>6.094</v>
      </c>
      <c r="F12" s="16">
        <f>IF(AND('Cálculo Barreras BQT'!$E$3=Coeficientes!A12,'Cálculo Barreras BQT'!$E$5=Coeficientes!B12)=TRUE,Coeficientes!C12,"")</f>
      </c>
      <c r="G12" s="16">
        <f>IF(AND('Cálculo Barreras BQT'!$E$3=Coeficientes!A12,'Cálculo Barreras BQT'!$E$5=Coeficientes!B12)=TRUE,Coeficientes!D12,"")</f>
      </c>
      <c r="H12" s="16">
        <f>IF(AND('Cálculo Barreras BQT'!$E$3=Coeficientes!A12,'Cálculo Barreras BQT'!$E$5=Coeficientes!B12)=TRUE,Coeficientes!E12,"")</f>
      </c>
    </row>
    <row r="13" spans="1:8" ht="12.75">
      <c r="A13" s="3" t="s">
        <v>11</v>
      </c>
      <c r="B13" s="4" t="s">
        <v>9</v>
      </c>
      <c r="C13" s="5">
        <v>0.1936</v>
      </c>
      <c r="D13" s="5">
        <v>1.509</v>
      </c>
      <c r="E13" s="6">
        <v>1.164</v>
      </c>
      <c r="F13" s="16">
        <f>IF(AND('Cálculo Barreras BQT'!$E$3=Coeficientes!A13,'Cálculo Barreras BQT'!$E$5=Coeficientes!B13)=TRUE,Coeficientes!C13,"")</f>
      </c>
      <c r="G13" s="16">
        <f>IF(AND('Cálculo Barreras BQT'!$E$3=Coeficientes!A13,'Cálculo Barreras BQT'!$E$5=Coeficientes!B13)=TRUE,Coeficientes!D13,"")</f>
      </c>
      <c r="H13" s="16">
        <f>IF(AND('Cálculo Barreras BQT'!$E$3=Coeficientes!A13,'Cálculo Barreras BQT'!$E$5=Coeficientes!B13)=TRUE,Coeficientes!E13,"")</f>
      </c>
    </row>
    <row r="14" spans="1:8" ht="12.75">
      <c r="A14" s="3" t="s">
        <v>11</v>
      </c>
      <c r="B14" s="4" t="s">
        <v>10</v>
      </c>
      <c r="C14" s="5">
        <v>0.4178</v>
      </c>
      <c r="D14" s="5">
        <v>3.545</v>
      </c>
      <c r="E14" s="6">
        <v>1.104</v>
      </c>
      <c r="F14" s="16">
        <f>IF(AND('Cálculo Barreras BQT'!$E$3=Coeficientes!A14,'Cálculo Barreras BQT'!$E$5=Coeficientes!B14)=TRUE,Coeficientes!C14,"")</f>
      </c>
      <c r="G14" s="16">
        <f>IF(AND('Cálculo Barreras BQT'!$E$3=Coeficientes!A14,'Cálculo Barreras BQT'!$E$5=Coeficientes!B14)=TRUE,Coeficientes!D14,"")</f>
      </c>
      <c r="H14" s="16">
        <f>IF(AND('Cálculo Barreras BQT'!$E$3=Coeficientes!A14,'Cálculo Barreras BQT'!$E$5=Coeficientes!B14)=TRUE,Coeficientes!E14,"")</f>
      </c>
    </row>
    <row r="15" spans="1:8" ht="12.75">
      <c r="A15" s="3" t="s">
        <v>12</v>
      </c>
      <c r="B15" s="4" t="s">
        <v>6</v>
      </c>
      <c r="C15" s="5">
        <v>0.0166</v>
      </c>
      <c r="D15" s="5">
        <v>-0.009368</v>
      </c>
      <c r="E15" s="6">
        <v>1.159</v>
      </c>
      <c r="F15" s="16">
        <f>IF(AND('Cálculo Barreras BQT'!$E$3=Coeficientes!A15,'Cálculo Barreras BQT'!$E$5=Coeficientes!B15)=TRUE,Coeficientes!C15,"")</f>
      </c>
      <c r="G15" s="16">
        <f>IF(AND('Cálculo Barreras BQT'!$E$3=Coeficientes!A15,'Cálculo Barreras BQT'!$E$5=Coeficientes!B15)=TRUE,Coeficientes!D15,"")</f>
      </c>
      <c r="H15" s="16">
        <f>IF(AND('Cálculo Barreras BQT'!$E$3=Coeficientes!A15,'Cálculo Barreras BQT'!$E$5=Coeficientes!B15)=TRUE,Coeficientes!E15,"")</f>
      </c>
    </row>
    <row r="16" spans="1:8" ht="12.75">
      <c r="A16" s="3" t="s">
        <v>12</v>
      </c>
      <c r="B16" s="4" t="s">
        <v>7</v>
      </c>
      <c r="C16" s="5">
        <v>0.02693</v>
      </c>
      <c r="D16" s="5">
        <v>-0.02372</v>
      </c>
      <c r="E16" s="6">
        <v>39.56</v>
      </c>
      <c r="F16" s="16">
        <f>IF(AND('Cálculo Barreras BQT'!$E$3=Coeficientes!A16,'Cálculo Barreras BQT'!$E$5=Coeficientes!B16)=TRUE,Coeficientes!C16,"")</f>
        <v>0.02693</v>
      </c>
      <c r="G16" s="16">
        <f>IF(AND('Cálculo Barreras BQT'!$E$3=Coeficientes!A16,'Cálculo Barreras BQT'!$E$5=Coeficientes!B16)=TRUE,Coeficientes!D16,"")</f>
        <v>-0.02372</v>
      </c>
      <c r="H16" s="16">
        <f>IF(AND('Cálculo Barreras BQT'!$E$3=Coeficientes!A16,'Cálculo Barreras BQT'!$E$5=Coeficientes!B16)=TRUE,Coeficientes!E16,"")</f>
        <v>39.56</v>
      </c>
    </row>
    <row r="17" spans="1:8" ht="12.75">
      <c r="A17" s="3" t="s">
        <v>12</v>
      </c>
      <c r="B17" s="4" t="s">
        <v>8</v>
      </c>
      <c r="C17" s="5">
        <v>0.05594</v>
      </c>
      <c r="D17" s="5">
        <v>-0.02669</v>
      </c>
      <c r="E17" s="6">
        <v>1.546</v>
      </c>
      <c r="F17" s="16">
        <f>IF(AND('Cálculo Barreras BQT'!$E$3=Coeficientes!A17,'Cálculo Barreras BQT'!$E$5=Coeficientes!B17)=TRUE,Coeficientes!C17,"")</f>
      </c>
      <c r="G17" s="16">
        <f>IF(AND('Cálculo Barreras BQT'!$E$3=Coeficientes!A17,'Cálculo Barreras BQT'!$E$5=Coeficientes!B17)=TRUE,Coeficientes!D17,"")</f>
      </c>
      <c r="H17" s="16">
        <f>IF(AND('Cálculo Barreras BQT'!$E$3=Coeficientes!A17,'Cálculo Barreras BQT'!$E$5=Coeficientes!B17)=TRUE,Coeficientes!E17,"")</f>
      </c>
    </row>
    <row r="18" spans="1:8" ht="12.75">
      <c r="A18" s="3" t="s">
        <v>12</v>
      </c>
      <c r="B18" s="4" t="s">
        <v>9</v>
      </c>
      <c r="C18" s="5">
        <v>0.04888</v>
      </c>
      <c r="D18" s="5">
        <v>0.06489</v>
      </c>
      <c r="E18" s="6">
        <v>0.2665</v>
      </c>
      <c r="F18" s="16">
        <f>IF(AND('Cálculo Barreras BQT'!$E$3=Coeficientes!A18,'Cálculo Barreras BQT'!$E$5=Coeficientes!B18)=TRUE,Coeficientes!C18,"")</f>
      </c>
      <c r="G18" s="16">
        <f>IF(AND('Cálculo Barreras BQT'!$E$3=Coeficientes!A18,'Cálculo Barreras BQT'!$E$5=Coeficientes!B18)=TRUE,Coeficientes!D18,"")</f>
      </c>
      <c r="H18" s="16">
        <f>IF(AND('Cálculo Barreras BQT'!$E$3=Coeficientes!A18,'Cálculo Barreras BQT'!$E$5=Coeficientes!B18)=TRUE,Coeficientes!E18,"")</f>
      </c>
    </row>
    <row r="19" spans="1:8" ht="12.75">
      <c r="A19" s="3" t="s">
        <v>12</v>
      </c>
      <c r="B19" s="4" t="s">
        <v>10</v>
      </c>
      <c r="C19" s="5">
        <v>0.1194</v>
      </c>
      <c r="D19" s="5">
        <v>0.1552</v>
      </c>
      <c r="E19" s="6">
        <v>0.4943</v>
      </c>
      <c r="F19" s="16">
        <f>IF(AND('Cálculo Barreras BQT'!$E$3=Coeficientes!A19,'Cálculo Barreras BQT'!$E$5=Coeficientes!B19)=TRUE,Coeficientes!C19,"")</f>
      </c>
      <c r="G19" s="16">
        <f>IF(AND('Cálculo Barreras BQT'!$E$3=Coeficientes!A19,'Cálculo Barreras BQT'!$E$5=Coeficientes!B19)=TRUE,Coeficientes!D19,"")</f>
      </c>
      <c r="H19" s="16">
        <f>IF(AND('Cálculo Barreras BQT'!$E$3=Coeficientes!A19,'Cálculo Barreras BQT'!$E$5=Coeficientes!B19)=TRUE,Coeficientes!E19,"")</f>
      </c>
    </row>
    <row r="20" spans="1:8" ht="12.75">
      <c r="A20" s="3" t="s">
        <v>13</v>
      </c>
      <c r="B20" s="4" t="s">
        <v>6</v>
      </c>
      <c r="C20" s="5">
        <v>0.01695</v>
      </c>
      <c r="D20" s="5">
        <v>-0.009612</v>
      </c>
      <c r="E20" s="6">
        <v>0.9503</v>
      </c>
      <c r="F20" s="16">
        <f>IF(AND('Cálculo Barreras BQT'!$E$3=Coeficientes!A20,'Cálculo Barreras BQT'!$E$5=Coeficientes!B20)=TRUE,Coeficientes!C20,"")</f>
      </c>
      <c r="G20" s="16">
        <f>IF(AND('Cálculo Barreras BQT'!$E$3=Coeficientes!A20,'Cálculo Barreras BQT'!$E$5=Coeficientes!B20)=TRUE,Coeficientes!D20,"")</f>
      </c>
      <c r="H20" s="16">
        <f>IF(AND('Cálculo Barreras BQT'!$E$3=Coeficientes!A20,'Cálculo Barreras BQT'!$E$5=Coeficientes!B20)=TRUE,Coeficientes!E20,"")</f>
      </c>
    </row>
    <row r="21" spans="1:8" ht="12.75">
      <c r="A21" s="3" t="s">
        <v>13</v>
      </c>
      <c r="B21" s="4" t="s">
        <v>7</v>
      </c>
      <c r="C21" s="5">
        <v>0.02928</v>
      </c>
      <c r="D21" s="5">
        <v>-0.01162</v>
      </c>
      <c r="E21" s="6">
        <v>1.279</v>
      </c>
      <c r="F21" s="16">
        <f>IF(AND('Cálculo Barreras BQT'!$E$3=Coeficientes!A21,'Cálculo Barreras BQT'!$E$5=Coeficientes!B21)=TRUE,Coeficientes!C21,"")</f>
      </c>
      <c r="G21" s="16">
        <f>IF(AND('Cálculo Barreras BQT'!$E$3=Coeficientes!A21,'Cálculo Barreras BQT'!$E$5=Coeficientes!B21)=TRUE,Coeficientes!D21,"")</f>
      </c>
      <c r="H21" s="16">
        <f>IF(AND('Cálculo Barreras BQT'!$E$3=Coeficientes!A21,'Cálculo Barreras BQT'!$E$5=Coeficientes!B21)=TRUE,Coeficientes!E21,"")</f>
      </c>
    </row>
    <row r="22" spans="1:8" ht="12.75">
      <c r="A22" s="3" t="s">
        <v>13</v>
      </c>
      <c r="B22" s="4" t="s">
        <v>8</v>
      </c>
      <c r="C22" s="5">
        <v>0.05877</v>
      </c>
      <c r="D22" s="5">
        <v>-0.03062</v>
      </c>
      <c r="E22" s="6">
        <v>1.056</v>
      </c>
      <c r="F22" s="16">
        <f>IF(AND('Cálculo Barreras BQT'!$E$3=Coeficientes!A22,'Cálculo Barreras BQT'!$E$5=Coeficientes!B22)=TRUE,Coeficientes!C22,"")</f>
      </c>
      <c r="G22" s="16">
        <f>IF(AND('Cálculo Barreras BQT'!$E$3=Coeficientes!A22,'Cálculo Barreras BQT'!$E$5=Coeficientes!B22)=TRUE,Coeficientes!D22,"")</f>
      </c>
      <c r="H22" s="16">
        <f>IF(AND('Cálculo Barreras BQT'!$E$3=Coeficientes!A22,'Cálculo Barreras BQT'!$E$5=Coeficientes!B22)=TRUE,Coeficientes!E22,"")</f>
      </c>
    </row>
    <row r="23" spans="1:8" ht="12.75">
      <c r="A23" s="3" t="s">
        <v>13</v>
      </c>
      <c r="B23" s="4" t="s">
        <v>9</v>
      </c>
      <c r="C23" s="5">
        <v>0.09802</v>
      </c>
      <c r="D23" s="5">
        <v>-0.0171</v>
      </c>
      <c r="E23" s="6">
        <v>2.889</v>
      </c>
      <c r="F23" s="16">
        <f>IF(AND('Cálculo Barreras BQT'!$E$3=Coeficientes!A23,'Cálculo Barreras BQT'!$E$5=Coeficientes!B23)=TRUE,Coeficientes!C23,"")</f>
      </c>
      <c r="G23" s="16">
        <f>IF(AND('Cálculo Barreras BQT'!$E$3=Coeficientes!A23,'Cálculo Barreras BQT'!$E$5=Coeficientes!B23)=TRUE,Coeficientes!D23,"")</f>
      </c>
      <c r="H23" s="16">
        <f>IF(AND('Cálculo Barreras BQT'!$E$3=Coeficientes!A23,'Cálculo Barreras BQT'!$E$5=Coeficientes!B23)=TRUE,Coeficientes!E23,"")</f>
      </c>
    </row>
    <row r="24" spans="1:8" ht="12.75">
      <c r="A24" s="3" t="s">
        <v>13</v>
      </c>
      <c r="B24" s="4" t="s">
        <v>10</v>
      </c>
      <c r="C24" s="5">
        <v>0.2095</v>
      </c>
      <c r="D24" s="5">
        <v>-0.0318</v>
      </c>
      <c r="E24" s="6">
        <v>5.193</v>
      </c>
      <c r="F24" s="16">
        <f>IF(AND('Cálculo Barreras BQT'!$E$3=Coeficientes!A24,'Cálculo Barreras BQT'!$E$5=Coeficientes!B24)=TRUE,Coeficientes!C24,"")</f>
      </c>
      <c r="G24" s="16">
        <f>IF(AND('Cálculo Barreras BQT'!$E$3=Coeficientes!A24,'Cálculo Barreras BQT'!$E$5=Coeficientes!B24)=TRUE,Coeficientes!D24,"")</f>
      </c>
      <c r="H24" s="16">
        <f>IF(AND('Cálculo Barreras BQT'!$E$3=Coeficientes!A24,'Cálculo Barreras BQT'!$E$5=Coeficientes!B24)=TRUE,Coeficientes!E24,"")</f>
      </c>
    </row>
    <row r="25" spans="1:8" ht="12.75">
      <c r="A25" s="3" t="s">
        <v>14</v>
      </c>
      <c r="B25" s="4" t="s">
        <v>6</v>
      </c>
      <c r="C25" s="5">
        <v>0.01433</v>
      </c>
      <c r="D25" s="5">
        <v>-0.007381</v>
      </c>
      <c r="E25" s="6">
        <v>0.8375</v>
      </c>
      <c r="F25" s="16">
        <f>IF(AND('Cálculo Barreras BQT'!$E$3=Coeficientes!A25,'Cálculo Barreras BQT'!$E$5=Coeficientes!B25)=TRUE,Coeficientes!C25,"")</f>
      </c>
      <c r="G25" s="16">
        <f>IF(AND('Cálculo Barreras BQT'!$E$3=Coeficientes!A25,'Cálculo Barreras BQT'!$E$5=Coeficientes!B25)=TRUE,Coeficientes!D25,"")</f>
      </c>
      <c r="H25" s="16">
        <f>IF(AND('Cálculo Barreras BQT'!$E$3=Coeficientes!A25,'Cálculo Barreras BQT'!$E$5=Coeficientes!B25)=TRUE,Coeficientes!E25,"")</f>
      </c>
    </row>
    <row r="26" spans="1:8" ht="12.75">
      <c r="A26" s="3" t="s">
        <v>14</v>
      </c>
      <c r="B26" s="4" t="s">
        <v>7</v>
      </c>
      <c r="C26" s="5">
        <v>0.02187</v>
      </c>
      <c r="D26" s="5">
        <v>-0.008983</v>
      </c>
      <c r="E26" s="6">
        <v>0.8218</v>
      </c>
      <c r="F26" s="16">
        <f>IF(AND('Cálculo Barreras BQT'!$E$3=Coeficientes!A26,'Cálculo Barreras BQT'!$E$5=Coeficientes!B26)=TRUE,Coeficientes!C26,"")</f>
      </c>
      <c r="G26" s="16">
        <f>IF(AND('Cálculo Barreras BQT'!$E$3=Coeficientes!A26,'Cálculo Barreras BQT'!$E$5=Coeficientes!B26)=TRUE,Coeficientes!D26,"")</f>
      </c>
      <c r="H26" s="16">
        <f>IF(AND('Cálculo Barreras BQT'!$E$3=Coeficientes!A26,'Cálculo Barreras BQT'!$E$5=Coeficientes!B26)=TRUE,Coeficientes!E26,"")</f>
      </c>
    </row>
    <row r="27" spans="1:8" ht="12.75">
      <c r="A27" s="3" t="s">
        <v>14</v>
      </c>
      <c r="B27" s="4" t="s">
        <v>8</v>
      </c>
      <c r="C27" s="5">
        <v>0.04826</v>
      </c>
      <c r="D27" s="5">
        <v>-0.02337</v>
      </c>
      <c r="E27" s="6">
        <v>0.8206</v>
      </c>
      <c r="F27" s="16">
        <f>IF(AND('Cálculo Barreras BQT'!$E$3=Coeficientes!A27,'Cálculo Barreras BQT'!$E$5=Coeficientes!B27)=TRUE,Coeficientes!C27,"")</f>
      </c>
      <c r="G27" s="16">
        <f>IF(AND('Cálculo Barreras BQT'!$E$3=Coeficientes!A27,'Cálculo Barreras BQT'!$E$5=Coeficientes!B27)=TRUE,Coeficientes!D27,"")</f>
      </c>
      <c r="H27" s="16">
        <f>IF(AND('Cálculo Barreras BQT'!$E$3=Coeficientes!A27,'Cálculo Barreras BQT'!$E$5=Coeficientes!B27)=TRUE,Coeficientes!E27,"")</f>
      </c>
    </row>
    <row r="28" spans="1:8" ht="12.75">
      <c r="A28" s="3" t="s">
        <v>14</v>
      </c>
      <c r="B28" s="4" t="s">
        <v>9</v>
      </c>
      <c r="C28" s="5">
        <v>0.05628</v>
      </c>
      <c r="D28" s="5">
        <v>-0.01475</v>
      </c>
      <c r="E28" s="6">
        <v>0.8324</v>
      </c>
      <c r="F28" s="16">
        <f>IF(AND('Cálculo Barreras BQT'!$E$3=Coeficientes!A28,'Cálculo Barreras BQT'!$E$5=Coeficientes!B28)=TRUE,Coeficientes!C28,"")</f>
      </c>
      <c r="G28" s="16">
        <f>IF(AND('Cálculo Barreras BQT'!$E$3=Coeficientes!A28,'Cálculo Barreras BQT'!$E$5=Coeficientes!B28)=TRUE,Coeficientes!D28,"")</f>
      </c>
      <c r="H28" s="16">
        <f>IF(AND('Cálculo Barreras BQT'!$E$3=Coeficientes!A28,'Cálculo Barreras BQT'!$E$5=Coeficientes!B28)=TRUE,Coeficientes!E28,"")</f>
      </c>
    </row>
    <row r="29" spans="1:8" ht="12.75">
      <c r="A29" s="3" t="s">
        <v>14</v>
      </c>
      <c r="B29" s="4" t="s">
        <v>10</v>
      </c>
      <c r="C29" s="5">
        <v>0.1126</v>
      </c>
      <c r="D29" s="5">
        <v>-0.02455</v>
      </c>
      <c r="E29" s="6">
        <v>0.6767</v>
      </c>
      <c r="F29" s="16">
        <f>IF(AND('Cálculo Barreras BQT'!$E$3=Coeficientes!A29,'Cálculo Barreras BQT'!$E$5=Coeficientes!B29)=TRUE,Coeficientes!C29,"")</f>
      </c>
      <c r="G29" s="16">
        <f>IF(AND('Cálculo Barreras BQT'!$E$3=Coeficientes!A29,'Cálculo Barreras BQT'!$E$5=Coeficientes!B29)=TRUE,Coeficientes!D29,"")</f>
      </c>
      <c r="H29" s="16">
        <f>IF(AND('Cálculo Barreras BQT'!$E$3=Coeficientes!A29,'Cálculo Barreras BQT'!$E$5=Coeficientes!B29)=TRUE,Coeficientes!E29,"")</f>
      </c>
    </row>
    <row r="30" spans="1:8" ht="12.75">
      <c r="A30" s="3" t="s">
        <v>15</v>
      </c>
      <c r="B30" s="4" t="s">
        <v>6</v>
      </c>
      <c r="C30" s="5">
        <v>0.01095</v>
      </c>
      <c r="D30" s="5">
        <v>-0.005377</v>
      </c>
      <c r="E30" s="6">
        <v>0.8254</v>
      </c>
      <c r="F30" s="16">
        <f>IF(AND('Cálculo Barreras BQT'!$E$3=Coeficientes!A30,'Cálculo Barreras BQT'!$E$5=Coeficientes!B30)=TRUE,Coeficientes!C30,"")</f>
      </c>
      <c r="G30" s="16">
        <f>IF(AND('Cálculo Barreras BQT'!$E$3=Coeficientes!A30,'Cálculo Barreras BQT'!$E$5=Coeficientes!B30)=TRUE,Coeficientes!D30,"")</f>
      </c>
      <c r="H30" s="16">
        <f>IF(AND('Cálculo Barreras BQT'!$E$3=Coeficientes!A30,'Cálculo Barreras BQT'!$E$5=Coeficientes!B30)=TRUE,Coeficientes!E30,"")</f>
      </c>
    </row>
    <row r="31" spans="1:8" ht="12.75">
      <c r="A31" s="3" t="s">
        <v>15</v>
      </c>
      <c r="B31" s="4" t="s">
        <v>7</v>
      </c>
      <c r="C31" s="5">
        <v>0.01523</v>
      </c>
      <c r="D31" s="5">
        <v>-0.006528</v>
      </c>
      <c r="E31" s="6">
        <v>0.8074</v>
      </c>
      <c r="F31" s="16">
        <f>IF(AND('Cálculo Barreras BQT'!$E$3=Coeficientes!A31,'Cálculo Barreras BQT'!$E$5=Coeficientes!B31)=TRUE,Coeficientes!C31,"")</f>
      </c>
      <c r="G31" s="16">
        <f>IF(AND('Cálculo Barreras BQT'!$E$3=Coeficientes!A31,'Cálculo Barreras BQT'!$E$5=Coeficientes!B31)=TRUE,Coeficientes!D31,"")</f>
      </c>
      <c r="H31" s="16">
        <f>IF(AND('Cálculo Barreras BQT'!$E$3=Coeficientes!A31,'Cálculo Barreras BQT'!$E$5=Coeficientes!B31)=TRUE,Coeficientes!E31,"")</f>
      </c>
    </row>
    <row r="32" spans="1:8" ht="12.75">
      <c r="A32" s="3" t="s">
        <v>15</v>
      </c>
      <c r="B32" s="4" t="s">
        <v>8</v>
      </c>
      <c r="C32" s="5">
        <v>0.03542</v>
      </c>
      <c r="D32" s="5">
        <v>-0.01654</v>
      </c>
      <c r="E32" s="6">
        <v>0.8584</v>
      </c>
      <c r="F32" s="16">
        <f>IF(AND('Cálculo Barreras BQT'!$E$3=Coeficientes!A32,'Cálculo Barreras BQT'!$E$5=Coeficientes!B32)=TRUE,Coeficientes!C32,"")</f>
      </c>
      <c r="G32" s="16">
        <f>IF(AND('Cálculo Barreras BQT'!$E$3=Coeficientes!A32,'Cálculo Barreras BQT'!$E$5=Coeficientes!B32)=TRUE,Coeficientes!D32,"")</f>
      </c>
      <c r="H32" s="16">
        <f>IF(AND('Cálculo Barreras BQT'!$E$3=Coeficientes!A32,'Cálculo Barreras BQT'!$E$5=Coeficientes!B32)=TRUE,Coeficientes!E32,"")</f>
      </c>
    </row>
    <row r="33" spans="1:8" ht="12.75">
      <c r="A33" s="3" t="s">
        <v>15</v>
      </c>
      <c r="B33" s="4" t="s">
        <v>9</v>
      </c>
      <c r="C33" s="5">
        <v>0.03098</v>
      </c>
      <c r="D33" s="5">
        <v>-0.01097</v>
      </c>
      <c r="E33" s="6">
        <v>1.099</v>
      </c>
      <c r="F33" s="16">
        <f>IF(AND('Cálculo Barreras BQT'!$E$3=Coeficientes!A33,'Cálculo Barreras BQT'!$E$5=Coeficientes!B33)=TRUE,Coeficientes!C33,"")</f>
      </c>
      <c r="G33" s="16">
        <f>IF(AND('Cálculo Barreras BQT'!$E$3=Coeficientes!A33,'Cálculo Barreras BQT'!$E$5=Coeficientes!B33)=TRUE,Coeficientes!D33,"")</f>
      </c>
      <c r="H33" s="16">
        <f>IF(AND('Cálculo Barreras BQT'!$E$3=Coeficientes!A33,'Cálculo Barreras BQT'!$E$5=Coeficientes!B33)=TRUE,Coeficientes!E33,"")</f>
      </c>
    </row>
    <row r="34" spans="1:8" ht="13.5" thickBot="1">
      <c r="A34" s="7" t="s">
        <v>15</v>
      </c>
      <c r="B34" s="8" t="s">
        <v>10</v>
      </c>
      <c r="C34" s="9">
        <v>0.0581</v>
      </c>
      <c r="D34" s="9">
        <v>-0.01814</v>
      </c>
      <c r="E34" s="10">
        <v>0.9608</v>
      </c>
      <c r="F34" s="16">
        <f>IF(AND('Cálculo Barreras BQT'!$E$3=Coeficientes!A34,'Cálculo Barreras BQT'!$E$5=Coeficientes!B34)=TRUE,Coeficientes!C34,"")</f>
      </c>
      <c r="G34" s="16">
        <f>IF(AND('Cálculo Barreras BQT'!$E$3=Coeficientes!A34,'Cálculo Barreras BQT'!$E$5=Coeficientes!B34)=TRUE,Coeficientes!D34,"")</f>
      </c>
      <c r="H34" s="16">
        <f>IF(AND('Cálculo Barreras BQT'!$E$3=Coeficientes!A34,'Cálculo Barreras BQT'!$E$5=Coeficientes!B34)=TRUE,Coeficientes!E34,"")</f>
      </c>
    </row>
    <row r="35" spans="6:8" ht="13.5" thickTop="1">
      <c r="F35" s="16">
        <f>MAX(F5:F34)</f>
        <v>0.02693</v>
      </c>
      <c r="G35" s="16">
        <f>MAX(G5:G34)</f>
        <v>-0.02372</v>
      </c>
      <c r="H35" s="16">
        <f>MAX(H5:H34)</f>
        <v>39.56</v>
      </c>
    </row>
  </sheetData>
  <sheetProtection sheet="1" objects="1" scenarios="1"/>
  <mergeCells count="1">
    <mergeCell ref="A1:E3"/>
  </mergeCells>
  <conditionalFormatting sqref="A5:E34">
    <cfRule type="expression" priority="1" dxfId="0" stopIfTrue="1">
      <formula>$F5&lt;&gt;""</formula>
    </cfRule>
  </conditionalFormatting>
  <printOptions/>
  <pageMargins left="0.75" right="0.75" top="1" bottom="1"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52"/>
  <sheetViews>
    <sheetView zoomScale="95" zoomScaleNormal="95" workbookViewId="0" topLeftCell="A1">
      <selection activeCell="E3" sqref="E3:F3"/>
    </sheetView>
  </sheetViews>
  <sheetFormatPr defaultColWidth="11.421875" defaultRowHeight="12.75"/>
  <cols>
    <col min="4" max="4" width="28.28125" style="0" customWidth="1"/>
    <col min="5" max="5" width="12.28125" style="0" customWidth="1"/>
    <col min="6" max="6" width="6.7109375" style="0" customWidth="1"/>
    <col min="7" max="7" width="9.140625" style="0" customWidth="1"/>
    <col min="8" max="8" width="12.57421875" style="0" customWidth="1"/>
    <col min="9" max="9" width="1.57421875" style="0" customWidth="1"/>
  </cols>
  <sheetData>
    <row r="1" spans="1:9" ht="45" customHeight="1">
      <c r="A1" s="20" t="s">
        <v>16</v>
      </c>
      <c r="B1" s="21"/>
      <c r="C1" s="21"/>
      <c r="D1" s="21"/>
      <c r="E1" s="30" t="s">
        <v>42</v>
      </c>
      <c r="F1" s="21"/>
      <c r="G1" s="21"/>
      <c r="H1" s="21"/>
      <c r="I1" s="38"/>
    </row>
    <row r="2" spans="1:9" ht="12.75">
      <c r="A2" s="21"/>
      <c r="B2" s="21"/>
      <c r="C2" s="21"/>
      <c r="D2" s="21"/>
      <c r="E2" s="21"/>
      <c r="F2" s="21"/>
      <c r="G2" s="21"/>
      <c r="H2" s="21"/>
      <c r="I2" s="38"/>
    </row>
    <row r="3" spans="1:9" ht="15">
      <c r="A3" s="21"/>
      <c r="B3" s="21"/>
      <c r="C3" s="21"/>
      <c r="D3" s="22" t="s">
        <v>17</v>
      </c>
      <c r="E3" s="53" t="s">
        <v>12</v>
      </c>
      <c r="F3" s="54"/>
      <c r="G3" s="21"/>
      <c r="H3" s="21"/>
      <c r="I3" s="38"/>
    </row>
    <row r="4" spans="1:9" ht="15">
      <c r="A4" s="21"/>
      <c r="B4" s="21"/>
      <c r="C4" s="21"/>
      <c r="D4" s="22" t="s">
        <v>31</v>
      </c>
      <c r="E4" s="55">
        <v>41000</v>
      </c>
      <c r="F4" s="56"/>
      <c r="G4" s="24" t="s">
        <v>26</v>
      </c>
      <c r="H4" s="25" t="s">
        <v>27</v>
      </c>
      <c r="I4" s="38"/>
    </row>
    <row r="5" spans="1:9" ht="15">
      <c r="A5" s="21"/>
      <c r="B5" s="21"/>
      <c r="C5" s="21"/>
      <c r="D5" s="22" t="s">
        <v>18</v>
      </c>
      <c r="E5" s="53" t="s">
        <v>7</v>
      </c>
      <c r="F5" s="54"/>
      <c r="G5" s="24"/>
      <c r="H5" s="21"/>
      <c r="I5" s="38"/>
    </row>
    <row r="6" spans="1:9" ht="15">
      <c r="A6" s="21"/>
      <c r="B6" s="21"/>
      <c r="C6" s="21"/>
      <c r="D6" s="22" t="s">
        <v>19</v>
      </c>
      <c r="E6" s="57">
        <v>20</v>
      </c>
      <c r="F6" s="58"/>
      <c r="G6" s="24" t="s">
        <v>25</v>
      </c>
      <c r="H6" s="21" t="str">
        <f>IF(E6="","",IF(E6=1,"(público)",IF(E6=20,"(trabajador)","")))</f>
        <v>(trabajador)</v>
      </c>
      <c r="I6" s="38"/>
    </row>
    <row r="7" spans="1:9" ht="15">
      <c r="A7" s="21"/>
      <c r="B7" s="21"/>
      <c r="C7" s="21"/>
      <c r="D7" s="23" t="s">
        <v>34</v>
      </c>
      <c r="E7" s="51">
        <v>2</v>
      </c>
      <c r="F7" s="52"/>
      <c r="G7" s="24" t="s">
        <v>21</v>
      </c>
      <c r="H7" s="21"/>
      <c r="I7" s="38"/>
    </row>
    <row r="8" spans="1:9" ht="15">
      <c r="A8" s="21"/>
      <c r="B8" s="21"/>
      <c r="C8" s="21"/>
      <c r="D8" s="22" t="s">
        <v>22</v>
      </c>
      <c r="E8" s="2" t="s">
        <v>20</v>
      </c>
      <c r="F8" s="14">
        <v>2</v>
      </c>
      <c r="G8" s="21"/>
      <c r="H8" s="21"/>
      <c r="I8" s="38"/>
    </row>
    <row r="9" spans="1:9" ht="15">
      <c r="A9" s="21"/>
      <c r="B9" s="21"/>
      <c r="C9" s="21"/>
      <c r="D9" s="22" t="s">
        <v>29</v>
      </c>
      <c r="E9" s="2" t="s">
        <v>20</v>
      </c>
      <c r="F9" s="14">
        <v>10</v>
      </c>
      <c r="G9" s="21"/>
      <c r="H9" s="21"/>
      <c r="I9" s="38"/>
    </row>
    <row r="10" spans="1:9" ht="12.75">
      <c r="A10" s="21"/>
      <c r="B10" s="21"/>
      <c r="C10" s="21"/>
      <c r="D10" s="21"/>
      <c r="E10" s="21"/>
      <c r="F10" s="21"/>
      <c r="G10" s="21"/>
      <c r="H10" s="21"/>
      <c r="I10" s="38"/>
    </row>
    <row r="11" spans="1:9" ht="15.75">
      <c r="A11" s="21"/>
      <c r="B11" s="21"/>
      <c r="C11" s="21"/>
      <c r="D11" s="22" t="s">
        <v>23</v>
      </c>
      <c r="E11" s="28">
        <f>(1/(Coeficientes!F35*Coeficientes!H35))*LN((('Cálculo Barreras BQT'!H11^(-Coeficientes!H35))+(Coeficientes!G35/Coeficientes!F35))/(1+(Coeficientes!G35/Coeficientes!F35)))</f>
        <v>374.05810980591343</v>
      </c>
      <c r="F11" s="29" t="s">
        <v>24</v>
      </c>
      <c r="G11" s="26" t="s">
        <v>28</v>
      </c>
      <c r="H11" s="27">
        <f>((E6/F9)*1000)*(E7^2)/((E4*24*365.25)*(1/F8))</f>
        <v>4.451789897775774E-05</v>
      </c>
      <c r="I11" s="38"/>
    </row>
    <row r="12" spans="1:9" ht="12.75">
      <c r="A12" s="21"/>
      <c r="B12" s="21"/>
      <c r="C12" s="21"/>
      <c r="D12" s="21"/>
      <c r="E12" s="21"/>
      <c r="F12" s="21"/>
      <c r="G12" s="21"/>
      <c r="H12" s="21"/>
      <c r="I12" s="38"/>
    </row>
    <row r="13" spans="1:9" ht="12.75">
      <c r="A13" s="30" t="s">
        <v>32</v>
      </c>
      <c r="B13" s="21"/>
      <c r="C13" s="21"/>
      <c r="D13" s="21"/>
      <c r="E13" s="21"/>
      <c r="F13" s="21"/>
      <c r="G13" s="21"/>
      <c r="H13" s="21"/>
      <c r="I13" s="38"/>
    </row>
    <row r="14" spans="1:9" ht="12.75">
      <c r="A14" s="30"/>
      <c r="B14" s="21"/>
      <c r="C14" s="21"/>
      <c r="D14" s="21"/>
      <c r="E14" s="21"/>
      <c r="F14" s="21"/>
      <c r="G14" s="21"/>
      <c r="H14" s="21"/>
      <c r="I14" s="38"/>
    </row>
    <row r="15" spans="1:9" ht="12.75">
      <c r="A15" s="49" t="s">
        <v>33</v>
      </c>
      <c r="B15" s="50"/>
      <c r="C15" s="50"/>
      <c r="D15" s="50"/>
      <c r="E15" s="50"/>
      <c r="F15" s="50"/>
      <c r="G15" s="50"/>
      <c r="H15" s="50"/>
      <c r="I15" s="38"/>
    </row>
    <row r="16" spans="1:9" ht="12.75">
      <c r="A16" s="50"/>
      <c r="B16" s="50"/>
      <c r="C16" s="50"/>
      <c r="D16" s="50"/>
      <c r="E16" s="50"/>
      <c r="F16" s="50"/>
      <c r="G16" s="50"/>
      <c r="H16" s="50"/>
      <c r="I16" s="38"/>
    </row>
    <row r="17" spans="1:9" ht="12.75">
      <c r="A17" s="50"/>
      <c r="B17" s="50"/>
      <c r="C17" s="50"/>
      <c r="D17" s="50"/>
      <c r="E17" s="50"/>
      <c r="F17" s="50"/>
      <c r="G17" s="50"/>
      <c r="H17" s="50"/>
      <c r="I17" s="38"/>
    </row>
    <row r="18" spans="1:9" ht="12.75">
      <c r="A18" s="50"/>
      <c r="B18" s="50"/>
      <c r="C18" s="50"/>
      <c r="D18" s="50"/>
      <c r="E18" s="50"/>
      <c r="F18" s="50"/>
      <c r="G18" s="50"/>
      <c r="H18" s="50"/>
      <c r="I18" s="38"/>
    </row>
    <row r="19" spans="1:9" ht="12.75">
      <c r="A19" s="50"/>
      <c r="B19" s="50"/>
      <c r="C19" s="50"/>
      <c r="D19" s="50"/>
      <c r="E19" s="50"/>
      <c r="F19" s="50"/>
      <c r="G19" s="50"/>
      <c r="H19" s="50"/>
      <c r="I19" s="38"/>
    </row>
    <row r="20" spans="1:9" ht="12.75">
      <c r="A20" s="31"/>
      <c r="B20" s="31"/>
      <c r="C20" s="31"/>
      <c r="D20" s="31"/>
      <c r="E20" s="31"/>
      <c r="F20" s="31"/>
      <c r="G20" s="31"/>
      <c r="H20" s="31"/>
      <c r="I20" s="38"/>
    </row>
    <row r="21" spans="1:9" ht="12.75">
      <c r="A21" s="47" t="s">
        <v>30</v>
      </c>
      <c r="B21" s="48"/>
      <c r="C21" s="48"/>
      <c r="D21" s="48"/>
      <c r="E21" s="48"/>
      <c r="F21" s="48"/>
      <c r="G21" s="48"/>
      <c r="H21" s="48"/>
      <c r="I21" s="38"/>
    </row>
    <row r="22" spans="1:9" ht="12.75">
      <c r="A22" s="48"/>
      <c r="B22" s="48"/>
      <c r="C22" s="48"/>
      <c r="D22" s="48"/>
      <c r="E22" s="48"/>
      <c r="F22" s="48"/>
      <c r="G22" s="48"/>
      <c r="H22" s="48"/>
      <c r="I22" s="38"/>
    </row>
    <row r="23" spans="1:9" ht="12.75">
      <c r="A23" s="48"/>
      <c r="B23" s="48"/>
      <c r="C23" s="48"/>
      <c r="D23" s="48"/>
      <c r="E23" s="48"/>
      <c r="F23" s="48"/>
      <c r="G23" s="48"/>
      <c r="H23" s="48"/>
      <c r="I23" s="38"/>
    </row>
    <row r="24" spans="1:9" ht="12.75">
      <c r="A24" s="17"/>
      <c r="B24" s="17"/>
      <c r="C24" s="17"/>
      <c r="D24" s="17"/>
      <c r="E24" s="17"/>
      <c r="F24" s="17"/>
      <c r="G24" s="17"/>
      <c r="H24" s="17"/>
      <c r="I24" s="38"/>
    </row>
    <row r="25" spans="1:9" ht="15.75">
      <c r="A25" s="32" t="s">
        <v>35</v>
      </c>
      <c r="B25" s="21"/>
      <c r="C25" s="21"/>
      <c r="D25" s="21"/>
      <c r="E25" s="21"/>
      <c r="F25" s="21"/>
      <c r="G25" s="21"/>
      <c r="H25" s="21"/>
      <c r="I25" s="38"/>
    </row>
    <row r="26" spans="1:9" ht="12.75">
      <c r="A26" s="33" t="s">
        <v>36</v>
      </c>
      <c r="B26" s="21"/>
      <c r="C26" s="21"/>
      <c r="D26" s="21"/>
      <c r="E26" s="21"/>
      <c r="F26" s="21"/>
      <c r="G26" s="21"/>
      <c r="H26" s="21"/>
      <c r="I26" s="38"/>
    </row>
    <row r="27" spans="1:9" ht="12.75">
      <c r="A27" s="21"/>
      <c r="B27" s="21"/>
      <c r="C27" s="21"/>
      <c r="D27" s="21"/>
      <c r="E27" s="21"/>
      <c r="F27" s="21"/>
      <c r="G27" s="21"/>
      <c r="H27" s="21"/>
      <c r="I27" s="38"/>
    </row>
    <row r="28" spans="1:9" ht="12.75">
      <c r="A28" s="21"/>
      <c r="B28" s="21"/>
      <c r="C28" s="34"/>
      <c r="D28" s="35" t="s">
        <v>37</v>
      </c>
      <c r="E28" s="19"/>
      <c r="F28" s="38"/>
      <c r="G28" s="38"/>
      <c r="H28" s="38"/>
      <c r="I28" s="38"/>
    </row>
    <row r="29" spans="1:9" ht="15.75">
      <c r="A29" s="21"/>
      <c r="B29" s="21"/>
      <c r="C29" s="34"/>
      <c r="D29" s="36" t="s">
        <v>40</v>
      </c>
      <c r="E29" s="28">
        <f>IF(E28="","",(1/(Coeficientes!F35*Coeficientes!H35))*LN((('Cálculo Barreras BQT'!E28^(-Coeficientes!H35))+(Coeficientes!G35/Coeficientes!F35))/(1+(Coeficientes!G35/Coeficientes!F35))))</f>
      </c>
      <c r="F29" s="21" t="s">
        <v>24</v>
      </c>
      <c r="G29" s="21"/>
      <c r="H29" s="21"/>
      <c r="I29" s="38"/>
    </row>
    <row r="30" spans="1:9" ht="12.75">
      <c r="A30" s="21"/>
      <c r="B30" s="21"/>
      <c r="C30" s="21"/>
      <c r="D30" s="21"/>
      <c r="E30" s="21"/>
      <c r="F30" s="21"/>
      <c r="G30" s="21"/>
      <c r="H30" s="21"/>
      <c r="I30" s="38"/>
    </row>
    <row r="31" spans="1:9" ht="12.75">
      <c r="A31" s="21"/>
      <c r="B31" s="21"/>
      <c r="C31" s="21"/>
      <c r="D31" s="21"/>
      <c r="E31" s="21"/>
      <c r="F31" s="21"/>
      <c r="G31" s="21"/>
      <c r="H31" s="21"/>
      <c r="I31" s="38"/>
    </row>
    <row r="32" spans="1:9" ht="15.75">
      <c r="A32" s="32" t="s">
        <v>38</v>
      </c>
      <c r="B32" s="21"/>
      <c r="C32" s="21"/>
      <c r="D32" s="21"/>
      <c r="E32" s="21"/>
      <c r="F32" s="21"/>
      <c r="G32" s="21"/>
      <c r="H32" s="21"/>
      <c r="I32" s="38"/>
    </row>
    <row r="33" spans="1:9" ht="12.75">
      <c r="A33" s="33" t="s">
        <v>36</v>
      </c>
      <c r="B33" s="21"/>
      <c r="C33" s="21"/>
      <c r="D33" s="21"/>
      <c r="E33" s="21"/>
      <c r="F33" s="21"/>
      <c r="G33" s="21"/>
      <c r="H33" s="21"/>
      <c r="I33" s="38"/>
    </row>
    <row r="34" spans="1:9" ht="12.75">
      <c r="A34" s="21"/>
      <c r="B34" s="21"/>
      <c r="C34" s="21"/>
      <c r="D34" s="21"/>
      <c r="E34" s="21"/>
      <c r="F34" s="21"/>
      <c r="G34" s="21"/>
      <c r="H34" s="21"/>
      <c r="I34" s="38"/>
    </row>
    <row r="35" spans="1:9" ht="12.75">
      <c r="A35" s="21"/>
      <c r="B35" s="21"/>
      <c r="C35" s="21"/>
      <c r="D35" s="35" t="s">
        <v>39</v>
      </c>
      <c r="E35" s="18"/>
      <c r="F35" s="21" t="s">
        <v>24</v>
      </c>
      <c r="G35" s="21"/>
      <c r="H35" s="21"/>
      <c r="I35" s="38"/>
    </row>
    <row r="36" spans="1:9" ht="15.75">
      <c r="A36" s="21"/>
      <c r="B36" s="21"/>
      <c r="C36" s="21"/>
      <c r="D36" s="36" t="s">
        <v>41</v>
      </c>
      <c r="E36" s="37">
        <f>IF(E35="","",((1+(Coeficientes!G35/Coeficientes!F35))*EXP(Coeficientes!F35*Coeficientes!H35*'Cálculo Barreras BQT'!E35)-(Coeficientes!G35/Coeficientes!F35))^(-1/Coeficientes!H35))</f>
      </c>
      <c r="F36" s="21"/>
      <c r="G36" s="21"/>
      <c r="H36" s="21"/>
      <c r="I36" s="38"/>
    </row>
    <row r="37" spans="1:9" ht="12.75">
      <c r="A37" s="17"/>
      <c r="B37" s="17"/>
      <c r="C37" s="17"/>
      <c r="D37" s="17"/>
      <c r="E37" s="17"/>
      <c r="F37" s="17"/>
      <c r="G37" s="17"/>
      <c r="H37" s="17"/>
      <c r="I37" s="38"/>
    </row>
    <row r="38" spans="1:9" ht="15.75">
      <c r="A38" s="39" t="s">
        <v>43</v>
      </c>
      <c r="B38" s="38"/>
      <c r="C38" s="38"/>
      <c r="D38" s="38"/>
      <c r="E38" s="28">
        <f>1/(Coeficientes!$F$35*Coeficientes!$H$35)*LN(((0.5^(-Coeficientes!$H$35))+(Coeficientes!$G$35/Coeficientes!$F$35))/(1+(Coeficientes!$G$35/Coeficientes!$F$35)))</f>
        <v>27.73534542108753</v>
      </c>
      <c r="F38" s="21" t="s">
        <v>24</v>
      </c>
      <c r="G38" s="38"/>
      <c r="H38" s="38"/>
      <c r="I38" s="38"/>
    </row>
    <row r="39" spans="1:9" ht="15.75">
      <c r="A39" s="39" t="s">
        <v>44</v>
      </c>
      <c r="B39" s="21"/>
      <c r="C39" s="21"/>
      <c r="D39" s="21"/>
      <c r="E39" s="28">
        <f>LN(2)/Coeficientes!F35</f>
        <v>25.73884814556054</v>
      </c>
      <c r="F39" s="21" t="s">
        <v>24</v>
      </c>
      <c r="G39" s="21"/>
      <c r="H39" s="21"/>
      <c r="I39" s="38"/>
    </row>
    <row r="40" spans="1:9" ht="15.75">
      <c r="A40" s="39" t="s">
        <v>46</v>
      </c>
      <c r="B40" s="21"/>
      <c r="C40" s="21"/>
      <c r="D40" s="21"/>
      <c r="E40" s="28">
        <f>1/(Coeficientes!$F$35*Coeficientes!$H$35)*LN(((0.1^(-Coeficientes!$H$35))+(Coeficientes!$G$35/Coeficientes!$F$35))/(1+(Coeficientes!$G$35/Coeficientes!$F$35)))</f>
        <v>87.49910006030504</v>
      </c>
      <c r="F40" s="21" t="s">
        <v>24</v>
      </c>
      <c r="G40" s="21"/>
      <c r="H40" s="21"/>
      <c r="I40" s="38"/>
    </row>
    <row r="41" spans="1:9" ht="15.75">
      <c r="A41" s="39" t="s">
        <v>47</v>
      </c>
      <c r="B41" s="21"/>
      <c r="C41" s="21"/>
      <c r="D41" s="21"/>
      <c r="E41" s="28">
        <f>LN(10)/Coeficientes!F35</f>
        <v>85.50260278477705</v>
      </c>
      <c r="F41" s="21" t="s">
        <v>24</v>
      </c>
      <c r="G41" s="21"/>
      <c r="H41" s="21"/>
      <c r="I41" s="38"/>
    </row>
    <row r="42" spans="1:9" ht="12.75">
      <c r="A42" s="38"/>
      <c r="B42" s="38"/>
      <c r="C42" s="38"/>
      <c r="D42" s="38"/>
      <c r="E42" s="38"/>
      <c r="F42" s="38"/>
      <c r="G42" s="38"/>
      <c r="H42" s="38"/>
      <c r="I42" s="38"/>
    </row>
    <row r="43" spans="1:9" ht="12.75">
      <c r="A43" s="38"/>
      <c r="B43" s="38"/>
      <c r="C43" s="38"/>
      <c r="D43" s="33" t="s">
        <v>36</v>
      </c>
      <c r="E43" s="38"/>
      <c r="F43" s="38"/>
      <c r="G43" s="38"/>
      <c r="H43" s="38"/>
      <c r="I43" s="38"/>
    </row>
    <row r="44" spans="1:9" ht="12.75">
      <c r="A44" s="38"/>
      <c r="B44" s="38"/>
      <c r="C44" s="38"/>
      <c r="D44" s="38"/>
      <c r="E44" s="38"/>
      <c r="F44" s="38"/>
      <c r="G44" s="38"/>
      <c r="H44" s="38"/>
      <c r="I44" s="38"/>
    </row>
    <row r="45" spans="1:9" ht="12.75">
      <c r="A45" s="38"/>
      <c r="B45" s="38"/>
      <c r="C45" s="38"/>
      <c r="D45" s="38"/>
      <c r="E45" s="38"/>
      <c r="F45" s="38"/>
      <c r="G45" s="38"/>
      <c r="H45" s="38"/>
      <c r="I45" s="38"/>
    </row>
    <row r="46" spans="1:9" ht="12.75">
      <c r="A46" s="38"/>
      <c r="B46" s="38"/>
      <c r="C46" s="38"/>
      <c r="D46" s="38"/>
      <c r="E46" s="38"/>
      <c r="F46" s="38"/>
      <c r="G46" s="38"/>
      <c r="H46" s="38"/>
      <c r="I46" s="38"/>
    </row>
    <row r="47" spans="1:9" ht="12.75">
      <c r="A47" s="38"/>
      <c r="B47" s="38"/>
      <c r="C47" s="38"/>
      <c r="D47" s="38"/>
      <c r="E47" s="38"/>
      <c r="F47" s="38"/>
      <c r="G47" s="38"/>
      <c r="H47" s="38"/>
      <c r="I47" s="38"/>
    </row>
    <row r="48" spans="1:9" ht="12.75">
      <c r="A48" s="38"/>
      <c r="B48" s="38"/>
      <c r="C48" s="38"/>
      <c r="D48" s="38"/>
      <c r="E48" s="38"/>
      <c r="F48" s="38"/>
      <c r="G48" s="38"/>
      <c r="H48" s="38"/>
      <c r="I48" s="38"/>
    </row>
    <row r="49" spans="1:9" ht="12.75">
      <c r="A49" s="38"/>
      <c r="B49" s="38"/>
      <c r="C49" s="38"/>
      <c r="D49" s="38"/>
      <c r="E49" s="38"/>
      <c r="F49" s="38"/>
      <c r="G49" s="38"/>
      <c r="H49" s="38"/>
      <c r="I49" s="38"/>
    </row>
    <row r="50" spans="1:9" ht="12.75">
      <c r="A50" s="38"/>
      <c r="B50" s="38"/>
      <c r="C50" s="38"/>
      <c r="D50" s="38"/>
      <c r="E50" s="38"/>
      <c r="F50" s="38"/>
      <c r="G50" s="38"/>
      <c r="H50" s="38"/>
      <c r="I50" s="38"/>
    </row>
    <row r="51" spans="1:9" ht="12.75">
      <c r="A51" s="38"/>
      <c r="B51" s="38"/>
      <c r="C51" s="38"/>
      <c r="D51" s="38"/>
      <c r="E51" s="38"/>
      <c r="F51" s="38"/>
      <c r="G51" s="38"/>
      <c r="H51" s="38"/>
      <c r="I51" s="38"/>
    </row>
    <row r="52" spans="1:9" ht="12.75">
      <c r="A52" s="38"/>
      <c r="B52" s="38"/>
      <c r="C52" s="38"/>
      <c r="D52" s="38"/>
      <c r="E52" s="38"/>
      <c r="F52" s="38"/>
      <c r="G52" s="38"/>
      <c r="H52" s="38"/>
      <c r="I52" s="38"/>
    </row>
  </sheetData>
  <sheetProtection sheet="1" objects="1" scenarios="1"/>
  <mergeCells count="7">
    <mergeCell ref="A21:H23"/>
    <mergeCell ref="A15:H19"/>
    <mergeCell ref="E7:F7"/>
    <mergeCell ref="E3:F3"/>
    <mergeCell ref="E4:F4"/>
    <mergeCell ref="E5:F5"/>
    <mergeCell ref="E6:F6"/>
  </mergeCells>
  <dataValidations count="8">
    <dataValidation type="list" allowBlank="1" showInputMessage="1" showErrorMessage="1" sqref="E3">
      <formula1>"Tm-170,Yb-169,Ir-192,Au-198,Cs-137,Co-60"</formula1>
    </dataValidation>
    <dataValidation type="list" allowBlank="1" showInputMessage="1" showErrorMessage="1" sqref="E5">
      <formula1>"Hormigón,Hormigón baritado,Acero inoxidable,Vidrio plomado,Plomo"</formula1>
    </dataValidation>
    <dataValidation type="whole" allowBlank="1" showInputMessage="1" showErrorMessage="1" error="Introduzca un factor de reducción entre 1 y 1000." sqref="F8:F9">
      <formula1>1</formula1>
      <formula2>1000</formula2>
    </dataValidation>
    <dataValidation type="list" allowBlank="1" showInputMessage="1" showErrorMessage="1" sqref="E6:F6">
      <formula1>"1,20"</formula1>
    </dataValidation>
    <dataValidation type="decimal" allowBlank="1" showInputMessage="1" showErrorMessage="1" sqref="E4:F4">
      <formula1>0</formula1>
      <formula2>200000000</formula2>
    </dataValidation>
    <dataValidation type="decimal" allowBlank="1" showInputMessage="1" showErrorMessage="1" error="Introduca un valor no superior a 50 metros." sqref="E7:F7">
      <formula1>0</formula1>
      <formula2>50</formula2>
    </dataValidation>
    <dataValidation type="decimal" allowBlank="1" showInputMessage="1" showErrorMessage="1" sqref="E28">
      <formula1>0</formula1>
      <formula2>1</formula2>
    </dataValidation>
    <dataValidation type="decimal" allowBlank="1" showInputMessage="1" showErrorMessage="1" error="Introduzca un espesor de blindaje, en mm, comprendiso entre 1 y 2000." sqref="F13">
      <formula1>1</formula1>
      <formula2>2000</formula2>
    </dataValidation>
  </dataValidations>
  <printOptions/>
  <pageMargins left="0" right="0" top="0.7874015748031497" bottom="0"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1</dc:creator>
  <cp:keywords/>
  <dc:description/>
  <cp:lastModifiedBy>fpro</cp:lastModifiedBy>
  <cp:lastPrinted>2009-07-16T10:08:48Z</cp:lastPrinted>
  <dcterms:created xsi:type="dcterms:W3CDTF">2008-11-06T08:11:56Z</dcterms:created>
  <dcterms:modified xsi:type="dcterms:W3CDTF">2009-08-03T06:27:18Z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