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070" yWindow="120" windowWidth="8250" windowHeight="5520" tabRatio="850" activeTab="1"/>
  </bookViews>
  <sheets>
    <sheet name="Método" sheetId="1" r:id="rId1"/>
    <sheet name="CálculoMamo1" sheetId="2" r:id="rId2"/>
    <sheet name="CálculoMamo1 (2)" sheetId="3" state="hidden" r:id="rId3"/>
    <sheet name="CálculoMamo1 (3)" sheetId="4" state="hidden" r:id="rId4"/>
    <sheet name="CálculoMamo2" sheetId="5" r:id="rId5"/>
    <sheet name="CálculoMamo2 (2)" sheetId="6" state="hidden" r:id="rId6"/>
    <sheet name="CálculoMamo2 (3)" sheetId="7" state="hidden" r:id="rId7"/>
    <sheet name="dosimetría PMMA1" sheetId="8" r:id="rId8"/>
    <sheet name="dosimetría PMMA 2" sheetId="9" r:id="rId9"/>
  </sheets>
  <definedNames>
    <definedName name="_xlnm.Print_Area" localSheetId="1">'CálculoMamo1'!$A:$IV</definedName>
    <definedName name="_xlnm.Print_Area" localSheetId="2">'CálculoMamo1 (2)'!$A:$IV</definedName>
    <definedName name="_xlnm.Print_Area" localSheetId="3">'CálculoMamo1 (3)'!$A:$IV</definedName>
    <definedName name="_xlnm.Print_Area" localSheetId="4">'CálculoMamo2'!$A:$IV</definedName>
    <definedName name="_xlnm.Print_Area" localSheetId="5">'CálculoMamo2 (2)'!$A:$IV</definedName>
    <definedName name="_xlnm.Print_Area" localSheetId="6">'CálculoMamo2 (3)'!$A:$IV</definedName>
  </definedNames>
  <calcPr fullCalcOnLoad="1"/>
</workbook>
</file>

<file path=xl/comments2.xml><?xml version="1.0" encoding="utf-8"?>
<comments xmlns="http://schemas.openxmlformats.org/spreadsheetml/2006/main">
  <authors>
    <author>fisica1</author>
  </authors>
  <commentList>
    <comment ref="G25" authorId="0">
      <text>
        <r>
          <rPr>
            <sz val="8"/>
            <rFont val="Tahoma"/>
            <family val="0"/>
          </rPr>
          <t xml:space="preserve">
Mo-Mo
Mo-Rh
Rh-Rh</t>
        </r>
      </text>
    </comment>
    <comment ref="J23" authorId="0">
      <text>
        <r>
          <rPr>
            <sz val="8"/>
            <rFont val="Tahoma"/>
            <family val="0"/>
          </rPr>
          <t xml:space="preserve">Válido para grupo edad 40-64 años
</t>
        </r>
      </text>
    </comment>
    <comment ref="N9" authorId="0">
      <text>
        <r>
          <rPr>
            <b/>
            <sz val="8"/>
            <rFont val="Tahoma"/>
            <family val="0"/>
          </rPr>
          <t>fisica1:</t>
        </r>
        <r>
          <rPr>
            <sz val="8"/>
            <rFont val="Tahoma"/>
            <family val="0"/>
          </rPr>
          <t xml:space="preserve">
Valores del QC anual</t>
        </r>
      </text>
    </comment>
    <comment ref="G23" authorId="0">
      <text>
        <r>
          <rPr>
            <b/>
            <sz val="8"/>
            <rFont val="Tahoma"/>
            <family val="0"/>
          </rPr>
          <t>fisica1:</t>
        </r>
        <r>
          <rPr>
            <sz val="8"/>
            <rFont val="Tahoma"/>
            <family val="0"/>
          </rPr>
          <t xml:space="preserve">
fr dependiente de HVL</t>
        </r>
      </text>
    </comment>
    <comment ref="G20" authorId="0">
      <text>
        <r>
          <rPr>
            <sz val="8"/>
            <rFont val="Tahoma"/>
            <family val="0"/>
          </rPr>
          <t>Entre la posición de la película dentro del chasis y la mesa donde se apoya la mama.</t>
        </r>
      </text>
    </comment>
    <comment ref="G21" authorId="0">
      <text>
        <r>
          <rPr>
            <b/>
            <sz val="8"/>
            <rFont val="Tahoma"/>
            <family val="2"/>
          </rPr>
          <t>Espesor real-espesor indicado en el display del mamógrafo</t>
        </r>
        <r>
          <rPr>
            <sz val="8"/>
            <rFont val="Tahoma"/>
            <family val="0"/>
          </rPr>
          <t xml:space="preserve"> (si éste no indica el valor correcto)</t>
        </r>
      </text>
    </comment>
    <comment ref="E16" authorId="0">
      <text>
        <r>
          <rPr>
            <b/>
            <sz val="8"/>
            <rFont val="Tahoma"/>
            <family val="2"/>
          </rPr>
          <t>(</t>
        </r>
        <r>
          <rPr>
            <b/>
            <sz val="8"/>
            <rFont val="Symbol"/>
            <family val="1"/>
          </rPr>
          <t>m</t>
        </r>
        <r>
          <rPr>
            <b/>
            <sz val="8"/>
            <rFont val="Tahoma"/>
            <family val="2"/>
          </rPr>
          <t>Gy/mAs a 1 metro)</t>
        </r>
        <r>
          <rPr>
            <sz val="8"/>
            <rFont val="Tahoma"/>
            <family val="2"/>
          </rPr>
          <t xml:space="preserve"> Con el compresor en su lugar
</t>
        </r>
      </text>
    </comment>
    <comment ref="B17" authorId="0">
      <text>
        <r>
          <rPr>
            <b/>
            <sz val="8"/>
            <rFont val="Tahoma"/>
            <family val="2"/>
          </rPr>
          <t>(mm Al)</t>
        </r>
        <r>
          <rPr>
            <sz val="8"/>
            <rFont val="Tahoma"/>
            <family val="0"/>
          </rPr>
          <t xml:space="preserve"> Con el compresor en su lugar</t>
        </r>
      </text>
    </comment>
    <comment ref="E7" authorId="0">
      <text>
        <r>
          <rPr>
            <sz val="8"/>
            <rFont val="Tahoma"/>
            <family val="0"/>
          </rPr>
          <t xml:space="preserve">
Rellenar únicamente las celdas de color azul</t>
        </r>
      </text>
    </comment>
    <comment ref="D25" authorId="0">
      <text>
        <r>
          <rPr>
            <sz val="8"/>
            <rFont val="Tahoma"/>
            <family val="0"/>
          </rPr>
          <t>Espesor medido o indicado por el display.</t>
        </r>
      </text>
    </comment>
  </commentList>
</comments>
</file>

<file path=xl/comments3.xml><?xml version="1.0" encoding="utf-8"?>
<comments xmlns="http://schemas.openxmlformats.org/spreadsheetml/2006/main">
  <authors>
    <author>fisica1</author>
  </authors>
  <commentList>
    <comment ref="G25" authorId="0">
      <text>
        <r>
          <rPr>
            <sz val="8"/>
            <rFont val="Tahoma"/>
            <family val="0"/>
          </rPr>
          <t xml:space="preserve">
Mo-Mo
Mo-Rh
Rh-Rh</t>
        </r>
      </text>
    </comment>
    <comment ref="J23" authorId="0">
      <text>
        <r>
          <rPr>
            <sz val="8"/>
            <rFont val="Tahoma"/>
            <family val="0"/>
          </rPr>
          <t xml:space="preserve">Válido para grupo edad 40-64 años
</t>
        </r>
      </text>
    </comment>
    <comment ref="N9" authorId="0">
      <text>
        <r>
          <rPr>
            <b/>
            <sz val="8"/>
            <rFont val="Tahoma"/>
            <family val="0"/>
          </rPr>
          <t>fisica1:</t>
        </r>
        <r>
          <rPr>
            <sz val="8"/>
            <rFont val="Tahoma"/>
            <family val="0"/>
          </rPr>
          <t xml:space="preserve">
Valores del QC anual</t>
        </r>
      </text>
    </comment>
    <comment ref="G23" authorId="0">
      <text>
        <r>
          <rPr>
            <b/>
            <sz val="8"/>
            <rFont val="Tahoma"/>
            <family val="0"/>
          </rPr>
          <t>fisica1:</t>
        </r>
        <r>
          <rPr>
            <sz val="8"/>
            <rFont val="Tahoma"/>
            <family val="0"/>
          </rPr>
          <t xml:space="preserve">
fr dependiente de HVL</t>
        </r>
      </text>
    </comment>
    <comment ref="E16" authorId="0">
      <text>
        <r>
          <rPr>
            <b/>
            <sz val="8"/>
            <rFont val="Tahoma"/>
            <family val="2"/>
          </rPr>
          <t>(</t>
        </r>
        <r>
          <rPr>
            <b/>
            <sz val="8"/>
            <rFont val="Symbol"/>
            <family val="1"/>
          </rPr>
          <t>m</t>
        </r>
        <r>
          <rPr>
            <b/>
            <sz val="8"/>
            <rFont val="Tahoma"/>
            <family val="2"/>
          </rPr>
          <t>Gy/mAs a 1 metro)</t>
        </r>
        <r>
          <rPr>
            <sz val="8"/>
            <rFont val="Tahoma"/>
            <family val="2"/>
          </rPr>
          <t xml:space="preserve"> Con el compresor en su lugar
</t>
        </r>
      </text>
    </comment>
    <comment ref="B17" authorId="0">
      <text>
        <r>
          <rPr>
            <b/>
            <sz val="8"/>
            <rFont val="Tahoma"/>
            <family val="2"/>
          </rPr>
          <t>(mm Al)</t>
        </r>
        <r>
          <rPr>
            <sz val="8"/>
            <rFont val="Tahoma"/>
            <family val="0"/>
          </rPr>
          <t xml:space="preserve"> Con el compresor en su lugar</t>
        </r>
      </text>
    </comment>
    <comment ref="E7" authorId="0">
      <text>
        <r>
          <rPr>
            <sz val="8"/>
            <rFont val="Tahoma"/>
            <family val="0"/>
          </rPr>
          <t xml:space="preserve">
Rellenar únicamente las celdas de color azul</t>
        </r>
      </text>
    </comment>
    <comment ref="D25" authorId="0">
      <text>
        <r>
          <rPr>
            <sz val="8"/>
            <rFont val="Tahoma"/>
            <family val="0"/>
          </rPr>
          <t>Espesor medido o indicado por el display.</t>
        </r>
      </text>
    </comment>
  </commentList>
</comments>
</file>

<file path=xl/comments4.xml><?xml version="1.0" encoding="utf-8"?>
<comments xmlns="http://schemas.openxmlformats.org/spreadsheetml/2006/main">
  <authors>
    <author>fisica1</author>
  </authors>
  <commentList>
    <comment ref="G25" authorId="0">
      <text>
        <r>
          <rPr>
            <sz val="8"/>
            <rFont val="Tahoma"/>
            <family val="0"/>
          </rPr>
          <t xml:space="preserve">
Mo-Mo
Mo-Rh
Rh-Rh</t>
        </r>
      </text>
    </comment>
    <comment ref="J23" authorId="0">
      <text>
        <r>
          <rPr>
            <sz val="8"/>
            <rFont val="Tahoma"/>
            <family val="0"/>
          </rPr>
          <t xml:space="preserve">Válido para grupo edad 40-64 años
</t>
        </r>
      </text>
    </comment>
    <comment ref="N9" authorId="0">
      <text>
        <r>
          <rPr>
            <b/>
            <sz val="8"/>
            <rFont val="Tahoma"/>
            <family val="0"/>
          </rPr>
          <t>fisica1:</t>
        </r>
        <r>
          <rPr>
            <sz val="8"/>
            <rFont val="Tahoma"/>
            <family val="0"/>
          </rPr>
          <t xml:space="preserve">
Valores del QC anual</t>
        </r>
      </text>
    </comment>
    <comment ref="G23" authorId="0">
      <text>
        <r>
          <rPr>
            <b/>
            <sz val="8"/>
            <rFont val="Tahoma"/>
            <family val="0"/>
          </rPr>
          <t>fisica1:</t>
        </r>
        <r>
          <rPr>
            <sz val="8"/>
            <rFont val="Tahoma"/>
            <family val="0"/>
          </rPr>
          <t xml:space="preserve">
fr dependiente de HVL</t>
        </r>
      </text>
    </comment>
    <comment ref="E16" authorId="0">
      <text>
        <r>
          <rPr>
            <b/>
            <sz val="8"/>
            <rFont val="Tahoma"/>
            <family val="2"/>
          </rPr>
          <t>(</t>
        </r>
        <r>
          <rPr>
            <b/>
            <sz val="8"/>
            <rFont val="Symbol"/>
            <family val="1"/>
          </rPr>
          <t>m</t>
        </r>
        <r>
          <rPr>
            <b/>
            <sz val="8"/>
            <rFont val="Tahoma"/>
            <family val="2"/>
          </rPr>
          <t>Gy/mAs a 1 metro)</t>
        </r>
        <r>
          <rPr>
            <sz val="8"/>
            <rFont val="Tahoma"/>
            <family val="2"/>
          </rPr>
          <t xml:space="preserve"> Con el compresor en su lugar
</t>
        </r>
      </text>
    </comment>
    <comment ref="B17" authorId="0">
      <text>
        <r>
          <rPr>
            <b/>
            <sz val="8"/>
            <rFont val="Tahoma"/>
            <family val="2"/>
          </rPr>
          <t>(mm Al)</t>
        </r>
        <r>
          <rPr>
            <sz val="8"/>
            <rFont val="Tahoma"/>
            <family val="0"/>
          </rPr>
          <t xml:space="preserve"> Con el compresor en su lugar</t>
        </r>
      </text>
    </comment>
    <comment ref="E7" authorId="0">
      <text>
        <r>
          <rPr>
            <sz val="8"/>
            <rFont val="Tahoma"/>
            <family val="0"/>
          </rPr>
          <t xml:space="preserve">
Rellenar únicamente las celdas de color azul</t>
        </r>
      </text>
    </comment>
    <comment ref="D25" authorId="0">
      <text>
        <r>
          <rPr>
            <sz val="8"/>
            <rFont val="Tahoma"/>
            <family val="0"/>
          </rPr>
          <t>Espesor medido o indicado por el display.</t>
        </r>
      </text>
    </comment>
  </commentList>
</comments>
</file>

<file path=xl/comments5.xml><?xml version="1.0" encoding="utf-8"?>
<comments xmlns="http://schemas.openxmlformats.org/spreadsheetml/2006/main">
  <authors>
    <author>fisica1</author>
  </authors>
  <commentList>
    <comment ref="G25" authorId="0">
      <text>
        <r>
          <rPr>
            <sz val="8"/>
            <rFont val="Tahoma"/>
            <family val="0"/>
          </rPr>
          <t xml:space="preserve">
W-Rh
Rh-Al
</t>
        </r>
      </text>
    </comment>
    <comment ref="J23" authorId="0">
      <text>
        <r>
          <rPr>
            <sz val="8"/>
            <rFont val="Tahoma"/>
            <family val="0"/>
          </rPr>
          <t xml:space="preserve">Válido para grupo edad 40-64 años
</t>
        </r>
      </text>
    </comment>
    <comment ref="N9" authorId="0">
      <text>
        <r>
          <rPr>
            <b/>
            <sz val="8"/>
            <rFont val="Tahoma"/>
            <family val="0"/>
          </rPr>
          <t>fisica1:</t>
        </r>
        <r>
          <rPr>
            <sz val="8"/>
            <rFont val="Tahoma"/>
            <family val="0"/>
          </rPr>
          <t xml:space="preserve">
Valores del QC anual</t>
        </r>
      </text>
    </comment>
    <comment ref="G23" authorId="0">
      <text>
        <r>
          <rPr>
            <b/>
            <sz val="8"/>
            <rFont val="Tahoma"/>
            <family val="0"/>
          </rPr>
          <t>fisica1:</t>
        </r>
        <r>
          <rPr>
            <sz val="8"/>
            <rFont val="Tahoma"/>
            <family val="0"/>
          </rPr>
          <t xml:space="preserve">
fr dependiente de HVL</t>
        </r>
      </text>
    </comment>
    <comment ref="G20" authorId="0">
      <text>
        <r>
          <rPr>
            <sz val="8"/>
            <rFont val="Tahoma"/>
            <family val="0"/>
          </rPr>
          <t>Entre la posición de la película dentro del chasis y la mesa donde se apoya la mama.</t>
        </r>
      </text>
    </comment>
    <comment ref="G21" authorId="0">
      <text>
        <r>
          <rPr>
            <b/>
            <sz val="8"/>
            <rFont val="Tahoma"/>
            <family val="2"/>
          </rPr>
          <t>Espesor real-espesor indicado en el display del mamógrafo</t>
        </r>
        <r>
          <rPr>
            <sz val="8"/>
            <rFont val="Tahoma"/>
            <family val="0"/>
          </rPr>
          <t xml:space="preserve"> (si éste no indica el valor correcto)</t>
        </r>
      </text>
    </comment>
    <comment ref="E16" authorId="0">
      <text>
        <r>
          <rPr>
            <b/>
            <sz val="8"/>
            <rFont val="Tahoma"/>
            <family val="2"/>
          </rPr>
          <t>(</t>
        </r>
        <r>
          <rPr>
            <b/>
            <sz val="8"/>
            <rFont val="Symbol"/>
            <family val="1"/>
          </rPr>
          <t>m</t>
        </r>
        <r>
          <rPr>
            <b/>
            <sz val="8"/>
            <rFont val="Tahoma"/>
            <family val="2"/>
          </rPr>
          <t>Gy/mAs a 1 metro)</t>
        </r>
        <r>
          <rPr>
            <sz val="8"/>
            <rFont val="Tahoma"/>
            <family val="2"/>
          </rPr>
          <t xml:space="preserve"> Con el compresor en su lugar
</t>
        </r>
      </text>
    </comment>
    <comment ref="B17" authorId="0">
      <text>
        <r>
          <rPr>
            <b/>
            <sz val="8"/>
            <rFont val="Tahoma"/>
            <family val="2"/>
          </rPr>
          <t>(mm Al)</t>
        </r>
        <r>
          <rPr>
            <sz val="8"/>
            <rFont val="Tahoma"/>
            <family val="0"/>
          </rPr>
          <t xml:space="preserve"> Con el compresor en su lugar</t>
        </r>
      </text>
    </comment>
    <comment ref="E7" authorId="0">
      <text>
        <r>
          <rPr>
            <sz val="8"/>
            <rFont val="Tahoma"/>
            <family val="0"/>
          </rPr>
          <t xml:space="preserve">
Rellenar únicamente las celdas de color azul</t>
        </r>
      </text>
    </comment>
    <comment ref="D25" authorId="0">
      <text>
        <r>
          <rPr>
            <sz val="8"/>
            <rFont val="Tahoma"/>
            <family val="0"/>
          </rPr>
          <t>Espesor medido o indicado por el display.</t>
        </r>
      </text>
    </comment>
  </commentList>
</comments>
</file>

<file path=xl/comments6.xml><?xml version="1.0" encoding="utf-8"?>
<comments xmlns="http://schemas.openxmlformats.org/spreadsheetml/2006/main">
  <authors>
    <author>fisica1</author>
  </authors>
  <commentList>
    <comment ref="G25" authorId="0">
      <text>
        <r>
          <rPr>
            <sz val="8"/>
            <rFont val="Tahoma"/>
            <family val="0"/>
          </rPr>
          <t xml:space="preserve">
W-Rh
Rh-Al
</t>
        </r>
      </text>
    </comment>
    <comment ref="J23" authorId="0">
      <text>
        <r>
          <rPr>
            <sz val="8"/>
            <rFont val="Tahoma"/>
            <family val="0"/>
          </rPr>
          <t xml:space="preserve">Válido para grupo edad 40-64 años
</t>
        </r>
      </text>
    </comment>
    <comment ref="N9" authorId="0">
      <text>
        <r>
          <rPr>
            <b/>
            <sz val="8"/>
            <rFont val="Tahoma"/>
            <family val="0"/>
          </rPr>
          <t>fisica1:</t>
        </r>
        <r>
          <rPr>
            <sz val="8"/>
            <rFont val="Tahoma"/>
            <family val="0"/>
          </rPr>
          <t xml:space="preserve">
Valores del QC anual</t>
        </r>
      </text>
    </comment>
    <comment ref="G23" authorId="0">
      <text>
        <r>
          <rPr>
            <b/>
            <sz val="8"/>
            <rFont val="Tahoma"/>
            <family val="0"/>
          </rPr>
          <t>fisica1:</t>
        </r>
        <r>
          <rPr>
            <sz val="8"/>
            <rFont val="Tahoma"/>
            <family val="0"/>
          </rPr>
          <t xml:space="preserve">
fr dependiente de HVL</t>
        </r>
      </text>
    </comment>
    <comment ref="E16" authorId="0">
      <text>
        <r>
          <rPr>
            <b/>
            <sz val="8"/>
            <rFont val="Tahoma"/>
            <family val="2"/>
          </rPr>
          <t>(</t>
        </r>
        <r>
          <rPr>
            <b/>
            <sz val="8"/>
            <rFont val="Symbol"/>
            <family val="1"/>
          </rPr>
          <t>m</t>
        </r>
        <r>
          <rPr>
            <b/>
            <sz val="8"/>
            <rFont val="Tahoma"/>
            <family val="2"/>
          </rPr>
          <t>Gy/mAs a 1 metro)</t>
        </r>
        <r>
          <rPr>
            <sz val="8"/>
            <rFont val="Tahoma"/>
            <family val="2"/>
          </rPr>
          <t xml:space="preserve"> Con el compresor en su lugar
</t>
        </r>
      </text>
    </comment>
    <comment ref="B17" authorId="0">
      <text>
        <r>
          <rPr>
            <b/>
            <sz val="8"/>
            <rFont val="Tahoma"/>
            <family val="2"/>
          </rPr>
          <t>(mm Al)</t>
        </r>
        <r>
          <rPr>
            <sz val="8"/>
            <rFont val="Tahoma"/>
            <family val="0"/>
          </rPr>
          <t xml:space="preserve"> Con el compresor en su lugar</t>
        </r>
      </text>
    </comment>
    <comment ref="E7" authorId="0">
      <text>
        <r>
          <rPr>
            <sz val="8"/>
            <rFont val="Tahoma"/>
            <family val="0"/>
          </rPr>
          <t xml:space="preserve">
Rellenar únicamente las celdas de color azul</t>
        </r>
      </text>
    </comment>
    <comment ref="D25" authorId="0">
      <text>
        <r>
          <rPr>
            <sz val="8"/>
            <rFont val="Tahoma"/>
            <family val="0"/>
          </rPr>
          <t>Espesor medido o indicado por el display.</t>
        </r>
      </text>
    </comment>
  </commentList>
</comments>
</file>

<file path=xl/comments7.xml><?xml version="1.0" encoding="utf-8"?>
<comments xmlns="http://schemas.openxmlformats.org/spreadsheetml/2006/main">
  <authors>
    <author>fisica1</author>
  </authors>
  <commentList>
    <comment ref="G25" authorId="0">
      <text>
        <r>
          <rPr>
            <sz val="8"/>
            <rFont val="Tahoma"/>
            <family val="0"/>
          </rPr>
          <t xml:space="preserve">
W-Rh
Rh-Al
</t>
        </r>
      </text>
    </comment>
    <comment ref="J23" authorId="0">
      <text>
        <r>
          <rPr>
            <sz val="8"/>
            <rFont val="Tahoma"/>
            <family val="0"/>
          </rPr>
          <t xml:space="preserve">Válido para grupo edad 40-64 años
</t>
        </r>
      </text>
    </comment>
    <comment ref="N9" authorId="0">
      <text>
        <r>
          <rPr>
            <b/>
            <sz val="8"/>
            <rFont val="Tahoma"/>
            <family val="0"/>
          </rPr>
          <t>fisica1:</t>
        </r>
        <r>
          <rPr>
            <sz val="8"/>
            <rFont val="Tahoma"/>
            <family val="0"/>
          </rPr>
          <t xml:space="preserve">
Valores del QC anual</t>
        </r>
      </text>
    </comment>
    <comment ref="G23" authorId="0">
      <text>
        <r>
          <rPr>
            <b/>
            <sz val="8"/>
            <rFont val="Tahoma"/>
            <family val="0"/>
          </rPr>
          <t>fisica1:</t>
        </r>
        <r>
          <rPr>
            <sz val="8"/>
            <rFont val="Tahoma"/>
            <family val="0"/>
          </rPr>
          <t xml:space="preserve">
fr dependiente de HVL</t>
        </r>
      </text>
    </comment>
    <comment ref="E16" authorId="0">
      <text>
        <r>
          <rPr>
            <b/>
            <sz val="8"/>
            <rFont val="Tahoma"/>
            <family val="2"/>
          </rPr>
          <t>(</t>
        </r>
        <r>
          <rPr>
            <b/>
            <sz val="8"/>
            <rFont val="Symbol"/>
            <family val="1"/>
          </rPr>
          <t>m</t>
        </r>
        <r>
          <rPr>
            <b/>
            <sz val="8"/>
            <rFont val="Tahoma"/>
            <family val="2"/>
          </rPr>
          <t>Gy/mAs a 1 metro)</t>
        </r>
        <r>
          <rPr>
            <sz val="8"/>
            <rFont val="Tahoma"/>
            <family val="2"/>
          </rPr>
          <t xml:space="preserve"> Con el compresor en su lugar
</t>
        </r>
      </text>
    </comment>
    <comment ref="B17" authorId="0">
      <text>
        <r>
          <rPr>
            <b/>
            <sz val="8"/>
            <rFont val="Tahoma"/>
            <family val="2"/>
          </rPr>
          <t>(mm Al)</t>
        </r>
        <r>
          <rPr>
            <sz val="8"/>
            <rFont val="Tahoma"/>
            <family val="0"/>
          </rPr>
          <t xml:space="preserve"> Con el compresor en su lugar</t>
        </r>
      </text>
    </comment>
    <comment ref="E7" authorId="0">
      <text>
        <r>
          <rPr>
            <sz val="8"/>
            <rFont val="Tahoma"/>
            <family val="0"/>
          </rPr>
          <t xml:space="preserve">
Rellenar únicamente las celdas de color azul</t>
        </r>
      </text>
    </comment>
    <comment ref="D25" authorId="0">
      <text>
        <r>
          <rPr>
            <sz val="8"/>
            <rFont val="Tahoma"/>
            <family val="0"/>
          </rPr>
          <t>Espesor medido o indicado por el display.</t>
        </r>
      </text>
    </comment>
  </commentList>
</comments>
</file>

<file path=xl/comments8.xml><?xml version="1.0" encoding="utf-8"?>
<comments xmlns="http://schemas.openxmlformats.org/spreadsheetml/2006/main">
  <authors>
    <author>fisica1</author>
    <author>HCUZ</author>
  </authors>
  <commentList>
    <comment ref="D25" authorId="0">
      <text>
        <r>
          <rPr>
            <sz val="8"/>
            <rFont val="Tahoma"/>
            <family val="0"/>
          </rPr>
          <t xml:space="preserve">
Mo-Mo
Mo-Rh
Rh-Rh</t>
        </r>
      </text>
    </comment>
    <comment ref="N9" authorId="0">
      <text>
        <r>
          <rPr>
            <b/>
            <sz val="8"/>
            <rFont val="Tahoma"/>
            <family val="0"/>
          </rPr>
          <t>fisica1:</t>
        </r>
        <r>
          <rPr>
            <sz val="8"/>
            <rFont val="Tahoma"/>
            <family val="0"/>
          </rPr>
          <t xml:space="preserve">
Valores del QC anual</t>
        </r>
      </text>
    </comment>
    <comment ref="F17" authorId="1">
      <text>
        <r>
          <rPr>
            <b/>
            <sz val="8"/>
            <rFont val="Tahoma"/>
            <family val="0"/>
          </rPr>
          <t>HCUZ:</t>
        </r>
        <r>
          <rPr>
            <sz val="8"/>
            <rFont val="Tahoma"/>
            <family val="0"/>
          </rPr>
          <t xml:space="preserve">
Introducir valores medidos en el QC anual</t>
        </r>
      </text>
    </comment>
    <comment ref="E4" authorId="0">
      <text>
        <r>
          <rPr>
            <sz val="8"/>
            <rFont val="Tahoma"/>
            <family val="0"/>
          </rPr>
          <t xml:space="preserve">
Rellenar únicamente las celdas de color azul</t>
        </r>
      </text>
    </comment>
    <comment ref="E16" authorId="0">
      <text>
        <r>
          <rPr>
            <b/>
            <sz val="8"/>
            <rFont val="Tahoma"/>
            <family val="2"/>
          </rPr>
          <t>(</t>
        </r>
        <r>
          <rPr>
            <b/>
            <sz val="8"/>
            <rFont val="Symbol"/>
            <family val="1"/>
          </rPr>
          <t>m</t>
        </r>
        <r>
          <rPr>
            <b/>
            <sz val="8"/>
            <rFont val="Tahoma"/>
            <family val="2"/>
          </rPr>
          <t>Gy/mAs a 1 metro)</t>
        </r>
        <r>
          <rPr>
            <sz val="8"/>
            <rFont val="Tahoma"/>
            <family val="2"/>
          </rPr>
          <t xml:space="preserve"> Con el compresor en su lugar
</t>
        </r>
      </text>
    </comment>
    <comment ref="B17" authorId="0">
      <text>
        <r>
          <rPr>
            <b/>
            <sz val="8"/>
            <rFont val="Tahoma"/>
            <family val="2"/>
          </rPr>
          <t>(mm Al)</t>
        </r>
        <r>
          <rPr>
            <sz val="8"/>
            <rFont val="Tahoma"/>
            <family val="0"/>
          </rPr>
          <t xml:space="preserve"> Con el compresor en su lugar</t>
        </r>
      </text>
    </comment>
  </commentList>
</comments>
</file>

<file path=xl/comments9.xml><?xml version="1.0" encoding="utf-8"?>
<comments xmlns="http://schemas.openxmlformats.org/spreadsheetml/2006/main">
  <authors>
    <author>fisica1</author>
    <author>HCUZ</author>
  </authors>
  <commentList>
    <comment ref="D25" authorId="0">
      <text>
        <r>
          <rPr>
            <sz val="8"/>
            <rFont val="Tahoma"/>
            <family val="0"/>
          </rPr>
          <t xml:space="preserve">
W-Rh
Rh-Al</t>
        </r>
      </text>
    </comment>
    <comment ref="N9" authorId="0">
      <text>
        <r>
          <rPr>
            <b/>
            <sz val="8"/>
            <rFont val="Tahoma"/>
            <family val="0"/>
          </rPr>
          <t>fisica1:</t>
        </r>
        <r>
          <rPr>
            <sz val="8"/>
            <rFont val="Tahoma"/>
            <family val="0"/>
          </rPr>
          <t xml:space="preserve">
Valores del QC anual</t>
        </r>
      </text>
    </comment>
    <comment ref="F17" authorId="1">
      <text>
        <r>
          <rPr>
            <b/>
            <sz val="8"/>
            <rFont val="Tahoma"/>
            <family val="0"/>
          </rPr>
          <t>HCUZ:</t>
        </r>
        <r>
          <rPr>
            <sz val="8"/>
            <rFont val="Tahoma"/>
            <family val="0"/>
          </rPr>
          <t xml:space="preserve">
Introducir valores medidos en el QC anual</t>
        </r>
      </text>
    </comment>
    <comment ref="E4" authorId="0">
      <text>
        <r>
          <rPr>
            <sz val="8"/>
            <rFont val="Tahoma"/>
            <family val="0"/>
          </rPr>
          <t xml:space="preserve">
Rellenar únicamente las celdas de color azul</t>
        </r>
      </text>
    </comment>
    <comment ref="E16" authorId="0">
      <text>
        <r>
          <rPr>
            <b/>
            <sz val="8"/>
            <rFont val="Tahoma"/>
            <family val="2"/>
          </rPr>
          <t>(</t>
        </r>
        <r>
          <rPr>
            <b/>
            <sz val="8"/>
            <rFont val="Symbol"/>
            <family val="1"/>
          </rPr>
          <t>m</t>
        </r>
        <r>
          <rPr>
            <b/>
            <sz val="8"/>
            <rFont val="Tahoma"/>
            <family val="2"/>
          </rPr>
          <t>Gy/mAs a 1 metro)</t>
        </r>
        <r>
          <rPr>
            <sz val="8"/>
            <rFont val="Tahoma"/>
            <family val="2"/>
          </rPr>
          <t xml:space="preserve"> Con el compresor en su lugar
</t>
        </r>
      </text>
    </comment>
    <comment ref="B17" authorId="0">
      <text>
        <r>
          <rPr>
            <b/>
            <sz val="8"/>
            <rFont val="Tahoma"/>
            <family val="2"/>
          </rPr>
          <t>(mm Al)</t>
        </r>
        <r>
          <rPr>
            <sz val="8"/>
            <rFont val="Tahoma"/>
            <family val="0"/>
          </rPr>
          <t xml:space="preserve"> Con el compresor en su lugar</t>
        </r>
      </text>
    </comment>
  </commentList>
</comments>
</file>

<file path=xl/sharedStrings.xml><?xml version="1.0" encoding="utf-8"?>
<sst xmlns="http://schemas.openxmlformats.org/spreadsheetml/2006/main" count="1562" uniqueCount="157">
  <si>
    <t>Ecuación 1:</t>
  </si>
  <si>
    <t>Ecuación 2:</t>
  </si>
  <si>
    <r>
      <t xml:space="preserve">log </t>
    </r>
    <r>
      <rPr>
        <vertAlign val="subscript"/>
        <sz val="12"/>
        <rFont val="Times New Roman"/>
        <family val="1"/>
      </rPr>
      <t>10</t>
    </r>
    <r>
      <rPr>
        <sz val="12"/>
        <rFont val="Times New Roman"/>
        <family val="1"/>
      </rPr>
      <t xml:space="preserve"> (kerma aire) = nlog</t>
    </r>
    <r>
      <rPr>
        <vertAlign val="subscript"/>
        <sz val="12"/>
        <rFont val="Times New Roman"/>
        <family val="1"/>
      </rPr>
      <t>10</t>
    </r>
    <r>
      <rPr>
        <sz val="12"/>
        <rFont val="Times New Roman"/>
        <family val="1"/>
      </rPr>
      <t>(KV)+log</t>
    </r>
    <r>
      <rPr>
        <vertAlign val="subscript"/>
        <sz val="12"/>
        <rFont val="Times New Roman"/>
        <family val="1"/>
      </rPr>
      <t>10</t>
    </r>
    <r>
      <rPr>
        <sz val="12"/>
        <rFont val="Times New Roman"/>
        <family val="1"/>
      </rPr>
      <t>(A)</t>
    </r>
  </si>
  <si>
    <r>
      <t>HVL = a(KV)</t>
    </r>
    <r>
      <rPr>
        <vertAlign val="superscript"/>
        <sz val="12"/>
        <rFont val="Times New Roman"/>
        <family val="1"/>
      </rPr>
      <t>2</t>
    </r>
    <r>
      <rPr>
        <sz val="12"/>
        <rFont val="Times New Roman"/>
        <family val="1"/>
      </rPr>
      <t>+b(KV)+c</t>
    </r>
  </si>
  <si>
    <t>Combinación ánodo/filtro</t>
  </si>
  <si>
    <t>Espesor de filtro</t>
  </si>
  <si>
    <t>n</t>
  </si>
  <si>
    <t>a</t>
  </si>
  <si>
    <t>b</t>
  </si>
  <si>
    <r>
      <t xml:space="preserve">W/50 </t>
    </r>
    <r>
      <rPr>
        <sz val="10"/>
        <rFont val="Symbol"/>
        <family val="1"/>
      </rPr>
      <t>m</t>
    </r>
    <r>
      <rPr>
        <sz val="10"/>
        <rFont val="Arial"/>
        <family val="0"/>
      </rPr>
      <t>m Rh</t>
    </r>
  </si>
  <si>
    <r>
      <t xml:space="preserve">Mo/30 </t>
    </r>
    <r>
      <rPr>
        <sz val="10"/>
        <rFont val="Symbol"/>
        <family val="1"/>
      </rPr>
      <t>m</t>
    </r>
    <r>
      <rPr>
        <sz val="10"/>
        <rFont val="Arial"/>
        <family val="0"/>
      </rPr>
      <t>m Mo</t>
    </r>
  </si>
  <si>
    <r>
      <t xml:space="preserve">Mo/25 </t>
    </r>
    <r>
      <rPr>
        <sz val="10"/>
        <rFont val="Symbol"/>
        <family val="1"/>
      </rPr>
      <t>m</t>
    </r>
    <r>
      <rPr>
        <sz val="10"/>
        <rFont val="Arial"/>
        <family val="0"/>
      </rPr>
      <t>m Rh</t>
    </r>
  </si>
  <si>
    <r>
      <t xml:space="preserve">Rh/25 </t>
    </r>
    <r>
      <rPr>
        <sz val="10"/>
        <rFont val="Symbol"/>
        <family val="1"/>
      </rPr>
      <t>m</t>
    </r>
    <r>
      <rPr>
        <sz val="10"/>
        <rFont val="Arial"/>
        <family val="0"/>
      </rPr>
      <t>m Rh</t>
    </r>
  </si>
  <si>
    <t>Rh/1,0 mm Al</t>
  </si>
  <si>
    <t>Mo/1,0 mm Al</t>
  </si>
  <si>
    <r>
      <t xml:space="preserve">36,1 </t>
    </r>
    <r>
      <rPr>
        <sz val="10"/>
        <rFont val="Symbol"/>
        <family val="1"/>
      </rPr>
      <t>m</t>
    </r>
    <r>
      <rPr>
        <sz val="10"/>
        <rFont val="Arial"/>
        <family val="0"/>
      </rPr>
      <t xml:space="preserve">m </t>
    </r>
  </si>
  <si>
    <r>
      <t xml:space="preserve">29,9 </t>
    </r>
    <r>
      <rPr>
        <sz val="10"/>
        <rFont val="Symbol"/>
        <family val="1"/>
      </rPr>
      <t>m</t>
    </r>
    <r>
      <rPr>
        <sz val="10"/>
        <rFont val="Arial"/>
        <family val="0"/>
      </rPr>
      <t xml:space="preserve">m </t>
    </r>
  </si>
  <si>
    <r>
      <t xml:space="preserve">58,9 </t>
    </r>
    <r>
      <rPr>
        <sz val="10"/>
        <rFont val="Symbol"/>
        <family val="1"/>
      </rPr>
      <t>m</t>
    </r>
    <r>
      <rPr>
        <sz val="10"/>
        <rFont val="Arial"/>
        <family val="0"/>
      </rPr>
      <t xml:space="preserve">m </t>
    </r>
  </si>
  <si>
    <t>1,20 mm</t>
  </si>
  <si>
    <t>Para  determinar el rendimiento y la HVL para cualquier KVp se hace lo siguiente:</t>
  </si>
  <si>
    <t>3- Usar los valores anteriores y los parámetros apropiados de la tabla para calcular los valores A y c de las ecuaciones 1 y 2.</t>
  </si>
  <si>
    <t>Indices</t>
  </si>
  <si>
    <t>HVL</t>
  </si>
  <si>
    <t>4- Conocidos ahora todos los parámetros, se puede calcular el rendimiento y la HVL para cualquier otro KVp en el rango de 25-32 KVp.</t>
  </si>
  <si>
    <t xml:space="preserve"> </t>
  </si>
  <si>
    <t>Institución:</t>
  </si>
  <si>
    <t>Fecha</t>
  </si>
  <si>
    <t>Sala:</t>
  </si>
  <si>
    <t xml:space="preserve">Película: </t>
  </si>
  <si>
    <t>Equipo:</t>
  </si>
  <si>
    <t>Pantalla:</t>
  </si>
  <si>
    <t>Paciente</t>
  </si>
  <si>
    <t>mAs</t>
  </si>
  <si>
    <t>DFPiel (cm)</t>
  </si>
  <si>
    <t>KASE (mGy)</t>
  </si>
  <si>
    <t>CV (%)</t>
  </si>
  <si>
    <t>Edad</t>
  </si>
  <si>
    <t>Factor s</t>
  </si>
  <si>
    <t>Factor c</t>
  </si>
  <si>
    <t xml:space="preserve"> Anodo/filtro</t>
  </si>
  <si>
    <t>HVL (mm Al)</t>
  </si>
  <si>
    <t>Factor c grupo edad 40 a 49 años</t>
  </si>
  <si>
    <t>Factor c grupo edad 50 a 64 años</t>
  </si>
  <si>
    <t>E1</t>
  </si>
  <si>
    <t>E2</t>
  </si>
  <si>
    <t>HVL1</t>
  </si>
  <si>
    <t>HVL2</t>
  </si>
  <si>
    <t>Factor g</t>
  </si>
  <si>
    <t xml:space="preserve">Espesor </t>
  </si>
  <si>
    <t>mama</t>
  </si>
  <si>
    <r>
      <t>Espesor</t>
    </r>
    <r>
      <rPr>
        <sz val="10"/>
        <rFont val="Times New Roman"/>
        <family val="1"/>
      </rPr>
      <t xml:space="preserve"> </t>
    </r>
  </si>
  <si>
    <t>Int.1</t>
  </si>
  <si>
    <t>Int.2</t>
  </si>
  <si>
    <t>Valor interpol.</t>
  </si>
  <si>
    <t>c</t>
  </si>
  <si>
    <t>Mamografías  Proyección craneo-caudal</t>
  </si>
  <si>
    <r>
      <t>Rend. 1m (</t>
    </r>
    <r>
      <rPr>
        <b/>
        <sz val="10"/>
        <rFont val="Symbol"/>
        <family val="1"/>
      </rPr>
      <t>m</t>
    </r>
    <r>
      <rPr>
        <b/>
        <sz val="10"/>
        <rFont val="Times New Roman"/>
        <family val="1"/>
      </rPr>
      <t>Gy/mAs)</t>
    </r>
  </si>
  <si>
    <t>Distancia foco-película (cm):</t>
  </si>
  <si>
    <t>Distancia película-mesa (cm):</t>
  </si>
  <si>
    <t>Mo-Mo</t>
  </si>
  <si>
    <t>Mo-Rh</t>
  </si>
  <si>
    <t>Rh-Rh</t>
  </si>
  <si>
    <t>1- Medir el potencial del tubo para 28 KVp nominales para cada combinación ánodo-filtro</t>
  </si>
  <si>
    <t>KVp  nominal</t>
  </si>
  <si>
    <r>
      <t>Rendimiento al   KVp</t>
    </r>
    <r>
      <rPr>
        <b/>
        <vertAlign val="subscript"/>
        <sz val="12"/>
        <rFont val="Times New Roman"/>
        <family val="1"/>
      </rPr>
      <t>nom</t>
    </r>
  </si>
  <si>
    <r>
      <t>HVL al KVp</t>
    </r>
    <r>
      <rPr>
        <b/>
        <vertAlign val="subscript"/>
        <sz val="12"/>
        <rFont val="Times New Roman"/>
        <family val="1"/>
      </rPr>
      <t>nom</t>
    </r>
  </si>
  <si>
    <t>Espesor  (cm)</t>
  </si>
  <si>
    <r>
      <t>KVp</t>
    </r>
    <r>
      <rPr>
        <b/>
        <vertAlign val="subscript"/>
        <sz val="12"/>
        <rFont val="Times New Roman"/>
        <family val="1"/>
      </rPr>
      <t>real</t>
    </r>
    <r>
      <rPr>
        <b/>
        <sz val="12"/>
        <rFont val="Times New Roman"/>
        <family val="1"/>
      </rPr>
      <t xml:space="preserve"> al  KVp</t>
    </r>
    <r>
      <rPr>
        <b/>
        <vertAlign val="subscript"/>
        <sz val="12"/>
        <rFont val="Times New Roman"/>
        <family val="1"/>
      </rPr>
      <t>nom</t>
    </r>
  </si>
  <si>
    <t>A</t>
  </si>
  <si>
    <t>kVp set</t>
  </si>
  <si>
    <t>kVpmed</t>
  </si>
  <si>
    <t>KVpm</t>
  </si>
  <si>
    <t>KVps</t>
  </si>
  <si>
    <t>Corrección espesor (cm):</t>
  </si>
  <si>
    <t>Valor de g</t>
  </si>
  <si>
    <t>Espesor corregido</t>
  </si>
  <si>
    <t>E correg</t>
  </si>
  <si>
    <t>DSE =</t>
  </si>
  <si>
    <t>K·g·s·c</t>
  </si>
  <si>
    <t>DGM (mGy)</t>
  </si>
  <si>
    <t>DGM =</t>
  </si>
  <si>
    <t>DSE (mGy)</t>
  </si>
  <si>
    <t>Espesor mama  corregido (cm)</t>
  </si>
  <si>
    <r>
      <t>Referencia RD 1976/1999:</t>
    </r>
    <r>
      <rPr>
        <b/>
        <sz val="10"/>
        <rFont val="Times New Roman"/>
        <family val="1"/>
      </rPr>
      <t xml:space="preserve"> DSE &lt; 10 mGy</t>
    </r>
  </si>
  <si>
    <t>Fr</t>
  </si>
  <si>
    <t xml:space="preserve"> HVL</t>
  </si>
  <si>
    <t>HVL 1</t>
  </si>
  <si>
    <t>HVL 2</t>
  </si>
  <si>
    <t>Indice</t>
  </si>
  <si>
    <t>fr</t>
  </si>
  <si>
    <t>fr1</t>
  </si>
  <si>
    <t>fr2</t>
  </si>
  <si>
    <t>Factor de retrodispersión</t>
  </si>
  <si>
    <t>K·fr</t>
  </si>
  <si>
    <t xml:space="preserve">Media </t>
  </si>
  <si>
    <t>Medias</t>
  </si>
  <si>
    <t>Donde los valores calculados para las constantes a, b y n son:</t>
  </si>
  <si>
    <t>Según el método inicialmente propuesto por Dance (1990), la dosis glandular media se calculaba mediante la ecuación:</t>
  </si>
  <si>
    <t>La ecuación que propone actualmente es :</t>
  </si>
  <si>
    <t>DGM = K·g</t>
  </si>
  <si>
    <t>DGM = K·g·c·s</t>
  </si>
  <si>
    <t>Instrucciones para el uso de la hoja  de cálculo</t>
  </si>
  <si>
    <t xml:space="preserve"> - Asimismo, se incluirán en la hoja los datos correspondientes al equipo de mamografía :</t>
  </si>
  <si>
    <t xml:space="preserve">    a)  KVp, Rendimiento y HVL a 28 KVp seleccionados, para cada  combinación ánodo-filtro</t>
  </si>
  <si>
    <t xml:space="preserve">    b) Tabla de KVp seleccionados con los correspondientes KVp medidos</t>
  </si>
  <si>
    <r>
      <t xml:space="preserve">donde </t>
    </r>
    <r>
      <rPr>
        <b/>
        <sz val="11"/>
        <rFont val="Times New Roman"/>
        <family val="1"/>
      </rPr>
      <t>K</t>
    </r>
    <r>
      <rPr>
        <sz val="11"/>
        <rFont val="Times New Roman"/>
        <family val="1"/>
      </rPr>
      <t xml:space="preserve"> era el kerma en aire en la superficie de entrada y </t>
    </r>
    <r>
      <rPr>
        <b/>
        <sz val="11"/>
        <rFont val="Times New Roman"/>
        <family val="1"/>
      </rPr>
      <t>g</t>
    </r>
    <r>
      <rPr>
        <sz val="11"/>
        <rFont val="Times New Roman"/>
        <family val="1"/>
      </rPr>
      <t xml:space="preserve"> un factor de conversión, dependiente de la HVL,  que suponía una composición del 50 % de tejido glandular  en la mama.</t>
    </r>
  </si>
  <si>
    <r>
      <t xml:space="preserve">Los coeficientes de glandularidad </t>
    </r>
    <r>
      <rPr>
        <b/>
        <i/>
        <sz val="11"/>
        <rFont val="Times New Roman"/>
        <family val="1"/>
      </rPr>
      <t>c</t>
    </r>
    <r>
      <rPr>
        <i/>
        <sz val="11"/>
        <rFont val="Times New Roman"/>
        <family val="1"/>
      </rPr>
      <t xml:space="preserve"> están tabulados según dos grupos de edad : de 40 a 49 años y de 50 a 64 años. Por tanto, esa ecuación sólo puede aplicarse a ese intervalo de edad.</t>
    </r>
  </si>
  <si>
    <t>1.Robson K J. "A parametric method for determining mammographic X-ray tube output and half value layer". Br J Radiol 74 (2001), 335-340.</t>
  </si>
  <si>
    <t xml:space="preserve">2. Dance D R, Skinner C L, et al. " Additional factors for the estimation of mean glandular breast dose using the UK mammography dosimetry protocol". Phys. Med.Biol. 45 (2000) 3225-3240. </t>
  </si>
  <si>
    <t>Referencias Bibliográficas</t>
  </si>
  <si>
    <t>3. European protocol on Dosimetry in Mammography. EUR 16263 EN</t>
  </si>
  <si>
    <r>
      <t>Método paramétrico de Robson</t>
    </r>
    <r>
      <rPr>
        <b/>
        <u val="single"/>
        <vertAlign val="superscript"/>
        <sz val="12"/>
        <rFont val="Times New Roman"/>
        <family val="1"/>
      </rPr>
      <t xml:space="preserve">1 </t>
    </r>
    <r>
      <rPr>
        <b/>
        <u val="single"/>
        <sz val="12"/>
        <rFont val="Times New Roman"/>
        <family val="1"/>
      </rPr>
      <t xml:space="preserve">para la determinación el redimiendo y la HVL de tubos de mamografía  </t>
    </r>
  </si>
  <si>
    <r>
      <t>Estimación de la dosis glandular media a partir de  factores adicionales de Dance</t>
    </r>
    <r>
      <rPr>
        <b/>
        <u val="single"/>
        <vertAlign val="superscript"/>
        <sz val="12"/>
        <rFont val="Times New Roman"/>
        <family val="1"/>
      </rPr>
      <t>2</t>
    </r>
  </si>
  <si>
    <r>
      <t xml:space="preserve">donde </t>
    </r>
    <r>
      <rPr>
        <b/>
        <sz val="11"/>
        <rFont val="Times New Roman"/>
        <family val="1"/>
      </rPr>
      <t>g</t>
    </r>
    <r>
      <rPr>
        <sz val="11"/>
        <rFont val="Times New Roman"/>
        <family val="1"/>
      </rPr>
      <t xml:space="preserve"> es el mismo factor, pero </t>
    </r>
    <r>
      <rPr>
        <b/>
        <sz val="11"/>
        <rFont val="Times New Roman"/>
        <family val="1"/>
      </rPr>
      <t>c</t>
    </r>
    <r>
      <rPr>
        <sz val="11"/>
        <rFont val="Times New Roman"/>
        <family val="1"/>
      </rPr>
      <t xml:space="preserve"> tiene en cuenta los diferentes porcentajes de glandularidad en la mama y </t>
    </r>
    <r>
      <rPr>
        <b/>
        <sz val="11"/>
        <rFont val="Times New Roman"/>
        <family val="1"/>
      </rPr>
      <t>s</t>
    </r>
    <r>
      <rPr>
        <sz val="11"/>
        <rFont val="Times New Roman"/>
        <family val="1"/>
      </rPr>
      <t xml:space="preserve"> los diferentes espectros, según las  combinaciones ánodo-filtro utilizadas.</t>
    </r>
  </si>
  <si>
    <r>
      <t xml:space="preserve"> - El cálculo de la dosis en la superficie de entrada lo realiza multiplicando el valor del KASE por el factor de retrodispersión Fr , dependiente de la HVL , que aparece tabulado en el Protocolo Europeo de dosimetría en mamografía </t>
    </r>
    <r>
      <rPr>
        <vertAlign val="superscript"/>
        <sz val="11"/>
        <rFont val="Times New Roman"/>
        <family val="1"/>
      </rPr>
      <t>3</t>
    </r>
    <r>
      <rPr>
        <sz val="11"/>
        <rFont val="Times New Roman"/>
        <family val="1"/>
      </rPr>
      <t xml:space="preserve">. </t>
    </r>
  </si>
  <si>
    <t>Estimación de Kerma en aire y dosis glandular media a la entrada del paciente</t>
  </si>
  <si>
    <r>
      <t xml:space="preserve">2- Medir el rendimiento del tubo y la HVL a 28 KVp nominales  para cada combinación ánodo-filtro, </t>
    </r>
    <r>
      <rPr>
        <b/>
        <sz val="11"/>
        <rFont val="Times New Roman"/>
        <family val="1"/>
      </rPr>
      <t>con el dispositivo de compresión en su lugar.</t>
    </r>
  </si>
  <si>
    <t>Mediante un programa de ordenador que simula espectros  de diferentes ánodos y filtros, el autor ha obtenido datos que permiten el cálculo del rendimiento y la HVL para el rango de KVp utilizados en condiciones clínicas, mediante las ecuaciones que se exponen a continuación.</t>
  </si>
  <si>
    <t>Hoja de cálculo para la estimación de dosis a pacientes  en mamografía</t>
  </si>
  <si>
    <t>12/12//03</t>
  </si>
  <si>
    <t>Hospital Clínico Universitario "Lozano Blesa"</t>
  </si>
  <si>
    <t>11 (Mamografía)</t>
  </si>
  <si>
    <t>GE Senograph DMR Plus</t>
  </si>
  <si>
    <t>Fiji Fine</t>
  </si>
  <si>
    <t>Fuji</t>
  </si>
  <si>
    <t>Estimación dosis para maniquí PMMA en mamografía</t>
  </si>
  <si>
    <t xml:space="preserve"> ánodo/filtro</t>
  </si>
  <si>
    <t>Factor c PMMA</t>
  </si>
  <si>
    <t>Valor de g PMMA</t>
  </si>
  <si>
    <t>PMMA</t>
  </si>
  <si>
    <t>Distancia foco-mesa(cm):</t>
  </si>
  <si>
    <t>K·c.g·s</t>
  </si>
  <si>
    <t>Interpolación c</t>
  </si>
  <si>
    <t xml:space="preserve"> Anodo / filtro</t>
  </si>
  <si>
    <t>c1</t>
  </si>
  <si>
    <t>c2</t>
  </si>
  <si>
    <t>g1</t>
  </si>
  <si>
    <t>g2</t>
  </si>
  <si>
    <r>
      <t xml:space="preserve">Mo/30 </t>
    </r>
    <r>
      <rPr>
        <sz val="9"/>
        <rFont val="Symbol"/>
        <family val="1"/>
      </rPr>
      <t>m</t>
    </r>
    <r>
      <rPr>
        <sz val="9"/>
        <rFont val="Arial"/>
        <family val="0"/>
      </rPr>
      <t>m Mo</t>
    </r>
  </si>
  <si>
    <r>
      <t xml:space="preserve">36,1 </t>
    </r>
    <r>
      <rPr>
        <sz val="9"/>
        <rFont val="Symbol"/>
        <family val="1"/>
      </rPr>
      <t>m</t>
    </r>
    <r>
      <rPr>
        <sz val="9"/>
        <rFont val="Arial"/>
        <family val="0"/>
      </rPr>
      <t xml:space="preserve">m </t>
    </r>
  </si>
  <si>
    <r>
      <t xml:space="preserve">Mo/25 </t>
    </r>
    <r>
      <rPr>
        <sz val="9"/>
        <rFont val="Symbol"/>
        <family val="1"/>
      </rPr>
      <t>m</t>
    </r>
    <r>
      <rPr>
        <sz val="9"/>
        <rFont val="Arial"/>
        <family val="0"/>
      </rPr>
      <t>m Rh</t>
    </r>
  </si>
  <si>
    <r>
      <t xml:space="preserve">29,9 </t>
    </r>
    <r>
      <rPr>
        <sz val="9"/>
        <rFont val="Symbol"/>
        <family val="1"/>
      </rPr>
      <t>m</t>
    </r>
    <r>
      <rPr>
        <sz val="9"/>
        <rFont val="Arial"/>
        <family val="0"/>
      </rPr>
      <t xml:space="preserve">m </t>
    </r>
  </si>
  <si>
    <r>
      <t xml:space="preserve">Rh/25 </t>
    </r>
    <r>
      <rPr>
        <sz val="9"/>
        <rFont val="Symbol"/>
        <family val="1"/>
      </rPr>
      <t>m</t>
    </r>
    <r>
      <rPr>
        <sz val="9"/>
        <rFont val="Arial"/>
        <family val="0"/>
      </rPr>
      <t>m Rh</t>
    </r>
  </si>
  <si>
    <r>
      <t xml:space="preserve">Interpolación </t>
    </r>
    <r>
      <rPr>
        <b/>
        <sz val="10"/>
        <rFont val="Times New Roman"/>
        <family val="1"/>
      </rPr>
      <t>g</t>
    </r>
  </si>
  <si>
    <t xml:space="preserve">En el apéndice 1 de  The European Protocol for the Quality Control of the physical and technical aspects of mammography screening (Addendum on digital Mammography) se describen los métodos para el cálculo de la DGM de la mama clínica y de la mama estándar con simuladores de PMMA para la mamografía digital.                                                     DGM = K.g.c.s  donde K es el KASE medido para cada exposición y g  se obtiene de la tabla correspondiente, s es el factor de corrección en función de la combinación ánodo-filtro  y c es el factor de corrección en función de la composición glandular de la mama que se obtendrá de las tablas correspondientes que dependen de CHR y espesor de la mama para cada grupo de edad de pacientes. </t>
  </si>
  <si>
    <t xml:space="preserve">La misma ecuación propone en el caso de la estimación de la DGM de la mama estándar con maniquíes de PMMA, pero en este caso el factor g se obtendrá de otra tabla (diferente de la utilizada para mama clínica), el factor c de otra tabla  (aplicable para simular mama estándar de pacientes entre 50 y 64 años) y el factor s de la misma tabla que el caso de pacientes. </t>
  </si>
  <si>
    <t>W-Rh</t>
  </si>
  <si>
    <t>Mo-Al</t>
  </si>
  <si>
    <t>Rh-Al</t>
  </si>
  <si>
    <r>
      <t xml:space="preserve">Rh/1,0 </t>
    </r>
    <r>
      <rPr>
        <sz val="10"/>
        <rFont val="Arial"/>
        <family val="0"/>
      </rPr>
      <t>mm Al</t>
    </r>
  </si>
  <si>
    <t xml:space="preserve">1,2 mm </t>
  </si>
  <si>
    <r>
      <t xml:space="preserve">Los valores  de </t>
    </r>
    <r>
      <rPr>
        <b/>
        <sz val="11"/>
        <rFont val="Times New Roman"/>
        <family val="1"/>
      </rPr>
      <t>s</t>
    </r>
    <r>
      <rPr>
        <sz val="11"/>
        <rFont val="Times New Roman"/>
        <family val="1"/>
      </rPr>
      <t xml:space="preserve"> se han tabulado para los espectros correspondientes a Mo-Mo, Mo-Rh, Rh-Rh, Rh-Al, W-Rh. </t>
    </r>
  </si>
  <si>
    <r>
      <t xml:space="preserve">Para combinaciones Mo-Mo, Mo-Rh, Rh-Rh seleccionar hoja CálculoMamo1. Para el resto de combinaciones elegir hoja CálculoMamo2.  Se introducen los  datos de las pacientes en las hojas </t>
    </r>
    <r>
      <rPr>
        <b/>
        <sz val="11"/>
        <rFont val="Times New Roman"/>
        <family val="1"/>
      </rPr>
      <t>respectivas.</t>
    </r>
  </si>
  <si>
    <t>Fuji Fine</t>
  </si>
  <si>
    <t xml:space="preserve">Realizada por Mª Angeles Rivas Ballarín y Pedro Ruiz Manzano. </t>
  </si>
  <si>
    <t>mrivasb@salud.aragon.es</t>
  </si>
  <si>
    <t>pruizm@salud.aragon.es</t>
  </si>
</sst>
</file>

<file path=xl/styles.xml><?xml version="1.0" encoding="utf-8"?>
<styleSheet xmlns="http://schemas.openxmlformats.org/spreadsheetml/2006/main">
  <numFmts count="4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pta&quot;;\-#,##0\ &quot;pta&quot;"/>
    <numFmt numFmtId="165" formatCode="#,##0\ &quot;pta&quot;;[Red]\-#,##0\ &quot;pta&quot;"/>
    <numFmt numFmtId="166" formatCode="#,##0.00\ &quot;pta&quot;;\-#,##0.00\ &quot;pta&quot;"/>
    <numFmt numFmtId="167" formatCode="#,##0.00\ &quot;pta&quot;;[Red]\-#,##0.00\ &quot;pta&quot;"/>
    <numFmt numFmtId="168" formatCode="_-* #,##0\ &quot;pta&quot;_-;\-* #,##0\ &quot;pta&quot;_-;_-* &quot;-&quot;\ &quot;pta&quot;_-;_-@_-"/>
    <numFmt numFmtId="169" formatCode="_-* #,##0\ _p_t_a_-;\-* #,##0\ _p_t_a_-;_-* &quot;-&quot;\ _p_t_a_-;_-@_-"/>
    <numFmt numFmtId="170" formatCode="_-* #,##0.00\ &quot;pta&quot;_-;\-* #,##0.00\ &quot;pta&quot;_-;_-* &quot;-&quot;??\ &quot;pta&quot;_-;_-@_-"/>
    <numFmt numFmtId="171" formatCode="_-* #,##0.00\ _p_t_a_-;\-* #,##0.00\ _p_t_a_-;_-* &quot;-&quot;??\ _p_t_a_-;_-@_-"/>
    <numFmt numFmtId="172" formatCode="#,##0\ &quot;€&quot;_);\(#,##0\ &quot;€&quot;\)"/>
    <numFmt numFmtId="173" formatCode="#,##0\ &quot;€&quot;_);[Red]\(#,##0\ &quot;€&quot;\)"/>
    <numFmt numFmtId="174" formatCode="#,##0.00\ &quot;€&quot;_);\(#,##0.00\ &quot;€&quot;\)"/>
    <numFmt numFmtId="175" formatCode="#,##0.00\ &quot;€&quot;_);[Red]\(#,##0.00\ &quot;€&quot;\)"/>
    <numFmt numFmtId="176" formatCode="_ * #,##0_)\ &quot;€&quot;_ ;_ * \(#,##0\)\ &quot;€&quot;_ ;_ * &quot;-&quot;_)\ &quot;€&quot;_ ;_ @_ "/>
    <numFmt numFmtId="177" formatCode="_ * #,##0_)\ _€_ ;_ * \(#,##0\)\ _€_ ;_ * &quot;-&quot;_)\ _€_ ;_ @_ "/>
    <numFmt numFmtId="178" formatCode="_ * #,##0.00_)\ &quot;€&quot;_ ;_ * \(#,##0.00\)\ &quot;€&quot;_ ;_ * &quot;-&quot;??_)\ &quot;€&quot;_ ;_ @_ "/>
    <numFmt numFmtId="179" formatCode="_ * #,##0.00_)\ _€_ ;_ * \(#,##0.00\)\ _€_ ;_ * &quot;-&quot;??_)\ _€_ ;_ @_ "/>
    <numFmt numFmtId="180" formatCode="0.000000"/>
    <numFmt numFmtId="181" formatCode="0.00000"/>
    <numFmt numFmtId="182" formatCode="0.0000"/>
    <numFmt numFmtId="183" formatCode="0.000"/>
    <numFmt numFmtId="184" formatCode="0.0"/>
    <numFmt numFmtId="185" formatCode="0.00000000"/>
    <numFmt numFmtId="186" formatCode="0.0000000"/>
    <numFmt numFmtId="187" formatCode="#,##0\ &quot;Pts&quot;;\-#,##0\ &quot;Pts&quot;"/>
    <numFmt numFmtId="188" formatCode="#,##0\ &quot;Pts&quot;;[Red]\-#,##0\ &quot;Pts&quot;"/>
    <numFmt numFmtId="189" formatCode="#,##0.00\ &quot;Pts&quot;;\-#,##0.00\ &quot;Pts&quot;"/>
    <numFmt numFmtId="190" formatCode="#,##0.00\ &quot;Pts&quot;;[Red]\-#,##0.00\ &quot;Pts&quot;"/>
    <numFmt numFmtId="191" formatCode="_-* #,##0\ &quot;Pts&quot;_-;\-* #,##0\ &quot;Pts&quot;_-;_-* &quot;-&quot;\ &quot;Pts&quot;_-;_-@_-"/>
    <numFmt numFmtId="192" formatCode="_-* #,##0\ _P_t_s_-;\-* #,##0\ _P_t_s_-;_-* &quot;-&quot;\ _P_t_s_-;_-@_-"/>
    <numFmt numFmtId="193" formatCode="_-* #,##0.00\ &quot;Pts&quot;_-;\-* #,##0.00\ &quot;Pts&quot;_-;_-* &quot;-&quot;??\ &quot;Pts&quot;_-;_-@_-"/>
    <numFmt numFmtId="194" formatCode="_-* #,##0.00\ _P_t_s_-;\-* #,##0.00\ _P_t_s_-;_-* &quot;-&quot;??\ _P_t_s_-;_-@_-"/>
    <numFmt numFmtId="195" formatCode="0.000000000"/>
    <numFmt numFmtId="196" formatCode="d/mm/yyyy"/>
    <numFmt numFmtId="197" formatCode="&quot;Sí&quot;;&quot;Sí&quot;;&quot;No&quot;"/>
    <numFmt numFmtId="198" formatCode="&quot;Verdadero&quot;;&quot;Verdadero&quot;;&quot;Falso&quot;"/>
    <numFmt numFmtId="199" formatCode="&quot;Activado&quot;;&quot;Activado&quot;;&quot;Desactivado&quot;"/>
    <numFmt numFmtId="200" formatCode="[$€-2]\ #,##0.00_);[Red]\([$€-2]\ #,##0.00\)"/>
    <numFmt numFmtId="201" formatCode="00000"/>
    <numFmt numFmtId="202" formatCode="0.0000000000"/>
    <numFmt numFmtId="203" formatCode="00000\-0000"/>
  </numFmts>
  <fonts count="45">
    <font>
      <sz val="10"/>
      <name val="Arial"/>
      <family val="0"/>
    </font>
    <font>
      <b/>
      <u val="single"/>
      <sz val="12"/>
      <name val="Times New Roman"/>
      <family val="1"/>
    </font>
    <font>
      <sz val="12"/>
      <name val="Times New Roman"/>
      <family val="1"/>
    </font>
    <font>
      <vertAlign val="subscript"/>
      <sz val="12"/>
      <name val="Times New Roman"/>
      <family val="1"/>
    </font>
    <font>
      <vertAlign val="superscript"/>
      <sz val="12"/>
      <name val="Times New Roman"/>
      <family val="1"/>
    </font>
    <font>
      <sz val="10"/>
      <name val="Symbol"/>
      <family val="1"/>
    </font>
    <font>
      <b/>
      <sz val="10"/>
      <name val="Arial"/>
      <family val="2"/>
    </font>
    <font>
      <sz val="8"/>
      <name val="Tahoma"/>
      <family val="0"/>
    </font>
    <font>
      <b/>
      <sz val="8"/>
      <name val="Tahoma"/>
      <family val="0"/>
    </font>
    <font>
      <sz val="10"/>
      <name val="Times New Roman"/>
      <family val="1"/>
    </font>
    <font>
      <u val="single"/>
      <sz val="14"/>
      <name val="Times New Roman"/>
      <family val="1"/>
    </font>
    <font>
      <b/>
      <sz val="12"/>
      <name val="Times New Roman"/>
      <family val="1"/>
    </font>
    <font>
      <b/>
      <sz val="10"/>
      <name val="Times New Roman"/>
      <family val="1"/>
    </font>
    <font>
      <sz val="11"/>
      <name val="Times New Roman"/>
      <family val="1"/>
    </font>
    <font>
      <i/>
      <sz val="12"/>
      <name val="Times New Roman"/>
      <family val="1"/>
    </font>
    <font>
      <sz val="12"/>
      <color indexed="51"/>
      <name val="Times New Roman"/>
      <family val="1"/>
    </font>
    <font>
      <sz val="12"/>
      <color indexed="53"/>
      <name val="Times New Roman"/>
      <family val="1"/>
    </font>
    <font>
      <sz val="9"/>
      <name val="Times New Roman"/>
      <family val="1"/>
    </font>
    <font>
      <b/>
      <sz val="10"/>
      <color indexed="12"/>
      <name val="Times New Roman"/>
      <family val="1"/>
    </font>
    <font>
      <b/>
      <sz val="9"/>
      <color indexed="12"/>
      <name val="Times New Roman"/>
      <family val="1"/>
    </font>
    <font>
      <sz val="11"/>
      <color indexed="12"/>
      <name val="Times New Roman"/>
      <family val="1"/>
    </font>
    <font>
      <sz val="12"/>
      <color indexed="10"/>
      <name val="Times New Roman"/>
      <family val="1"/>
    </font>
    <font>
      <sz val="12"/>
      <color indexed="12"/>
      <name val="Times New Roman"/>
      <family val="1"/>
    </font>
    <font>
      <b/>
      <vertAlign val="subscript"/>
      <sz val="12"/>
      <name val="Times New Roman"/>
      <family val="1"/>
    </font>
    <font>
      <b/>
      <sz val="10"/>
      <name val="Symbol"/>
      <family val="1"/>
    </font>
    <font>
      <b/>
      <i/>
      <u val="single"/>
      <sz val="12"/>
      <name val="Times New Roman"/>
      <family val="1"/>
    </font>
    <font>
      <b/>
      <sz val="11"/>
      <name val="Times New Roman"/>
      <family val="1"/>
    </font>
    <font>
      <sz val="8"/>
      <name val="Times New Roman"/>
      <family val="1"/>
    </font>
    <font>
      <u val="single"/>
      <sz val="10"/>
      <color indexed="12"/>
      <name val="Arial"/>
      <family val="0"/>
    </font>
    <font>
      <u val="single"/>
      <sz val="10"/>
      <color indexed="36"/>
      <name val="Arial"/>
      <family val="0"/>
    </font>
    <font>
      <sz val="12"/>
      <color indexed="50"/>
      <name val="Times New Roman"/>
      <family val="1"/>
    </font>
    <font>
      <sz val="10"/>
      <color indexed="50"/>
      <name val="Arial"/>
      <family val="0"/>
    </font>
    <font>
      <b/>
      <i/>
      <sz val="10"/>
      <name val="Times New Roman"/>
      <family val="1"/>
    </font>
    <font>
      <b/>
      <i/>
      <sz val="11"/>
      <name val="Times New Roman"/>
      <family val="1"/>
    </font>
    <font>
      <i/>
      <sz val="11"/>
      <name val="Times New Roman"/>
      <family val="1"/>
    </font>
    <font>
      <vertAlign val="superscript"/>
      <sz val="11"/>
      <name val="Times New Roman"/>
      <family val="1"/>
    </font>
    <font>
      <b/>
      <u val="single"/>
      <vertAlign val="superscript"/>
      <sz val="12"/>
      <name val="Times New Roman"/>
      <family val="1"/>
    </font>
    <font>
      <b/>
      <sz val="12"/>
      <color indexed="20"/>
      <name val="Century Schoolbook"/>
      <family val="1"/>
    </font>
    <font>
      <sz val="10"/>
      <color indexed="20"/>
      <name val="Century Schoolbook"/>
      <family val="1"/>
    </font>
    <font>
      <b/>
      <sz val="8"/>
      <name val="Symbol"/>
      <family val="1"/>
    </font>
    <font>
      <b/>
      <sz val="14"/>
      <name val="Times New Roman"/>
      <family val="1"/>
    </font>
    <font>
      <sz val="9"/>
      <name val="Arial"/>
      <family val="0"/>
    </font>
    <font>
      <sz val="9"/>
      <name val="Symbol"/>
      <family val="1"/>
    </font>
    <font>
      <sz val="10"/>
      <color indexed="12"/>
      <name val="Times New Roman"/>
      <family val="1"/>
    </font>
    <font>
      <b/>
      <sz val="8"/>
      <name val="Arial"/>
      <family val="2"/>
    </font>
  </fonts>
  <fills count="17">
    <fill>
      <patternFill/>
    </fill>
    <fill>
      <patternFill patternType="gray125"/>
    </fill>
    <fill>
      <patternFill patternType="solid">
        <fgColor indexed="13"/>
        <bgColor indexed="64"/>
      </patternFill>
    </fill>
    <fill>
      <patternFill patternType="solid">
        <fgColor indexed="45"/>
        <bgColor indexed="64"/>
      </patternFill>
    </fill>
    <fill>
      <patternFill patternType="solid">
        <fgColor indexed="52"/>
        <bgColor indexed="64"/>
      </patternFill>
    </fill>
    <fill>
      <patternFill patternType="solid">
        <fgColor indexed="46"/>
        <bgColor indexed="64"/>
      </patternFill>
    </fill>
    <fill>
      <patternFill patternType="solid">
        <fgColor indexed="47"/>
        <bgColor indexed="64"/>
      </patternFill>
    </fill>
    <fill>
      <patternFill patternType="solid">
        <fgColor indexed="43"/>
        <bgColor indexed="64"/>
      </patternFill>
    </fill>
    <fill>
      <patternFill patternType="solid">
        <fgColor indexed="50"/>
        <bgColor indexed="64"/>
      </patternFill>
    </fill>
    <fill>
      <patternFill patternType="solid">
        <fgColor indexed="14"/>
        <bgColor indexed="64"/>
      </patternFill>
    </fill>
    <fill>
      <patternFill patternType="solid">
        <fgColor indexed="51"/>
        <bgColor indexed="64"/>
      </patternFill>
    </fill>
    <fill>
      <patternFill patternType="solid">
        <fgColor indexed="41"/>
        <bgColor indexed="64"/>
      </patternFill>
    </fill>
    <fill>
      <patternFill patternType="solid">
        <fgColor indexed="11"/>
        <bgColor indexed="64"/>
      </patternFill>
    </fill>
    <fill>
      <patternFill patternType="solid">
        <fgColor indexed="42"/>
        <bgColor indexed="64"/>
      </patternFill>
    </fill>
    <fill>
      <patternFill patternType="solid">
        <fgColor indexed="40"/>
        <bgColor indexed="64"/>
      </patternFill>
    </fill>
    <fill>
      <patternFill patternType="solid">
        <fgColor indexed="15"/>
        <bgColor indexed="64"/>
      </patternFill>
    </fill>
    <fill>
      <patternFill patternType="solid">
        <fgColor indexed="49"/>
        <bgColor indexed="64"/>
      </patternFill>
    </fill>
  </fills>
  <borders count="29">
    <border>
      <left/>
      <right/>
      <top/>
      <bottom/>
      <diagonal/>
    </border>
    <border>
      <left>
        <color indexed="63"/>
      </left>
      <right>
        <color indexed="63"/>
      </right>
      <top style="thin"/>
      <bottom style="thin"/>
    </border>
    <border>
      <left>
        <color indexed="63"/>
      </left>
      <right>
        <color indexed="63"/>
      </right>
      <top>
        <color indexed="63"/>
      </top>
      <bottom style="thin"/>
    </border>
    <border>
      <left style="thin"/>
      <right style="thin"/>
      <top style="thin"/>
      <bottom style="thin"/>
    </border>
    <border>
      <left style="thin"/>
      <right style="medium"/>
      <top style="medium"/>
      <bottom style="medium"/>
    </border>
    <border>
      <left style="medium"/>
      <right>
        <color indexed="63"/>
      </right>
      <top style="medium"/>
      <bottom style="thin"/>
    </border>
    <border>
      <left style="medium"/>
      <right style="thin"/>
      <top style="medium"/>
      <bottom style="medium"/>
    </border>
    <border>
      <left style="thin"/>
      <right style="thin"/>
      <top style="medium"/>
      <bottom style="medium"/>
    </border>
    <border>
      <left style="medium"/>
      <right>
        <color indexed="63"/>
      </right>
      <top style="thin"/>
      <bottom style="medium"/>
    </border>
    <border>
      <left style="thin"/>
      <right style="thin"/>
      <top>
        <color indexed="63"/>
      </top>
      <bottom style="thin"/>
    </border>
    <border>
      <left style="medium"/>
      <right>
        <color indexed="63"/>
      </right>
      <top style="medium"/>
      <bottom style="medium"/>
    </border>
    <border>
      <left>
        <color indexed="63"/>
      </left>
      <right style="medium"/>
      <top style="medium"/>
      <bottom style="medium"/>
    </border>
    <border>
      <left style="thin"/>
      <right>
        <color indexed="63"/>
      </right>
      <top style="thin"/>
      <bottom style="thin"/>
    </border>
    <border>
      <left>
        <color indexed="63"/>
      </left>
      <right style="thin"/>
      <top style="thin"/>
      <bottom style="thin"/>
    </border>
    <border>
      <left>
        <color indexed="63"/>
      </left>
      <right>
        <color indexed="63"/>
      </right>
      <top style="medium"/>
      <bottom style="thin"/>
    </border>
    <border>
      <left>
        <color indexed="63"/>
      </left>
      <right style="medium"/>
      <top style="medium"/>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color indexed="63"/>
      </bottom>
    </border>
    <border>
      <left>
        <color indexed="63"/>
      </left>
      <right>
        <color indexed="63"/>
      </right>
      <top style="medium"/>
      <bottom style="medium"/>
    </border>
    <border>
      <left style="thin"/>
      <right>
        <color indexed="63"/>
      </right>
      <top>
        <color indexed="63"/>
      </top>
      <bottom style="thin"/>
    </border>
    <border>
      <left style="thin"/>
      <right>
        <color indexed="63"/>
      </right>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293">
    <xf numFmtId="0" fontId="0" fillId="0" borderId="0" xfId="0" applyAlignment="1">
      <alignment/>
    </xf>
    <xf numFmtId="0" fontId="0" fillId="0" borderId="0" xfId="0" applyAlignment="1">
      <alignment horizontal="center" wrapText="1"/>
    </xf>
    <xf numFmtId="0" fontId="0" fillId="0" borderId="1" xfId="0" applyBorder="1" applyAlignment="1">
      <alignment horizontal="center"/>
    </xf>
    <xf numFmtId="0" fontId="2" fillId="0" borderId="0" xfId="0" applyFont="1" applyAlignment="1">
      <alignment/>
    </xf>
    <xf numFmtId="0" fontId="0" fillId="0" borderId="0" xfId="0" applyBorder="1" applyAlignment="1">
      <alignment horizontal="center"/>
    </xf>
    <xf numFmtId="0" fontId="0" fillId="0" borderId="2" xfId="0" applyBorder="1" applyAlignment="1">
      <alignment horizontal="center"/>
    </xf>
    <xf numFmtId="0" fontId="13" fillId="0" borderId="0" xfId="0" applyFont="1" applyAlignment="1">
      <alignment/>
    </xf>
    <xf numFmtId="0" fontId="13" fillId="0" borderId="0" xfId="0" applyFont="1" applyAlignment="1">
      <alignment horizontal="left" wrapText="1"/>
    </xf>
    <xf numFmtId="0" fontId="13" fillId="0" borderId="3" xfId="0" applyFont="1" applyBorder="1" applyAlignment="1" applyProtection="1">
      <alignment horizontal="center" vertical="center"/>
      <protection/>
    </xf>
    <xf numFmtId="0" fontId="9" fillId="2" borderId="4" xfId="0" applyFont="1" applyFill="1" applyBorder="1" applyAlignment="1" applyProtection="1">
      <alignment horizontal="center"/>
      <protection/>
    </xf>
    <xf numFmtId="0" fontId="2" fillId="0" borderId="0" xfId="0" applyFont="1" applyAlignment="1" applyProtection="1">
      <alignment/>
      <protection/>
    </xf>
    <xf numFmtId="0" fontId="2" fillId="0" borderId="0" xfId="0" applyFont="1" applyFill="1" applyAlignment="1" applyProtection="1">
      <alignment/>
      <protection/>
    </xf>
    <xf numFmtId="0" fontId="2" fillId="0" borderId="0" xfId="0" applyFont="1" applyBorder="1" applyAlignment="1" applyProtection="1">
      <alignment horizontal="center"/>
      <protection/>
    </xf>
    <xf numFmtId="0" fontId="2" fillId="0" borderId="0" xfId="0" applyFont="1" applyAlignment="1" applyProtection="1">
      <alignment/>
      <protection/>
    </xf>
    <xf numFmtId="0" fontId="12" fillId="3" borderId="3" xfId="0" applyFont="1" applyFill="1" applyBorder="1" applyAlignment="1" applyProtection="1">
      <alignment horizontal="center"/>
      <protection/>
    </xf>
    <xf numFmtId="0" fontId="2" fillId="0" borderId="0" xfId="0" applyFont="1" applyFill="1" applyAlignment="1" applyProtection="1">
      <alignment/>
      <protection/>
    </xf>
    <xf numFmtId="0" fontId="10" fillId="0" borderId="0" xfId="0" applyFont="1" applyAlignment="1" applyProtection="1">
      <alignment horizontal="center"/>
      <protection/>
    </xf>
    <xf numFmtId="0" fontId="27" fillId="3" borderId="3" xfId="0" applyFont="1" applyFill="1" applyBorder="1" applyAlignment="1" applyProtection="1">
      <alignment/>
      <protection/>
    </xf>
    <xf numFmtId="183" fontId="27" fillId="3" borderId="3" xfId="0" applyNumberFormat="1" applyFont="1" applyFill="1" applyBorder="1" applyAlignment="1" applyProtection="1">
      <alignment/>
      <protection/>
    </xf>
    <xf numFmtId="0" fontId="9" fillId="0" borderId="0" xfId="0" applyFont="1" applyAlignment="1" applyProtection="1">
      <alignment horizontal="center"/>
      <protection/>
    </xf>
    <xf numFmtId="0" fontId="2" fillId="0" borderId="0" xfId="0" applyFont="1" applyBorder="1" applyAlignment="1" applyProtection="1">
      <alignment/>
      <protection/>
    </xf>
    <xf numFmtId="0" fontId="12" fillId="0" borderId="0" xfId="0" applyFont="1" applyFill="1" applyAlignment="1" applyProtection="1">
      <alignment/>
      <protection/>
    </xf>
    <xf numFmtId="0" fontId="11" fillId="0" borderId="0" xfId="0" applyFont="1" applyFill="1" applyBorder="1" applyAlignment="1" applyProtection="1">
      <alignment horizontal="center"/>
      <protection/>
    </xf>
    <xf numFmtId="0" fontId="2" fillId="0" borderId="0" xfId="0" applyFont="1" applyAlignment="1" applyProtection="1">
      <alignment horizontal="center"/>
      <protection/>
    </xf>
    <xf numFmtId="0" fontId="15" fillId="0" borderId="0" xfId="0" applyFont="1" applyFill="1" applyAlignment="1" applyProtection="1">
      <alignment/>
      <protection/>
    </xf>
    <xf numFmtId="0" fontId="16" fillId="0" borderId="0" xfId="0" applyFont="1" applyAlignment="1" applyProtection="1">
      <alignment/>
      <protection/>
    </xf>
    <xf numFmtId="0" fontId="17" fillId="2" borderId="5" xfId="0" applyFont="1" applyFill="1" applyBorder="1" applyAlignment="1" applyProtection="1">
      <alignment horizontal="center" wrapText="1"/>
      <protection/>
    </xf>
    <xf numFmtId="0" fontId="9" fillId="2" borderId="6" xfId="0" applyFont="1" applyFill="1" applyBorder="1" applyAlignment="1" applyProtection="1">
      <alignment horizontal="center"/>
      <protection/>
    </xf>
    <xf numFmtId="0" fontId="9" fillId="2" borderId="7" xfId="0" applyFont="1" applyFill="1" applyBorder="1" applyAlignment="1" applyProtection="1">
      <alignment horizontal="center"/>
      <protection/>
    </xf>
    <xf numFmtId="0" fontId="9" fillId="0" borderId="0" xfId="0" applyFont="1" applyFill="1" applyBorder="1" applyAlignment="1" applyProtection="1">
      <alignment horizontal="center"/>
      <protection/>
    </xf>
    <xf numFmtId="0" fontId="9" fillId="4" borderId="5" xfId="0" applyFont="1" applyFill="1" applyBorder="1" applyAlignment="1" applyProtection="1">
      <alignment horizontal="center" wrapText="1"/>
      <protection/>
    </xf>
    <xf numFmtId="0" fontId="9" fillId="4" borderId="6" xfId="0" applyFont="1" applyFill="1" applyBorder="1" applyAlignment="1" applyProtection="1">
      <alignment horizontal="center"/>
      <protection/>
    </xf>
    <xf numFmtId="0" fontId="9" fillId="4" borderId="7" xfId="0" applyFont="1" applyFill="1" applyBorder="1" applyAlignment="1" applyProtection="1">
      <alignment horizontal="center"/>
      <protection/>
    </xf>
    <xf numFmtId="0" fontId="9" fillId="4" borderId="4" xfId="0" applyFont="1" applyFill="1" applyBorder="1" applyAlignment="1" applyProtection="1">
      <alignment horizontal="center"/>
      <protection/>
    </xf>
    <xf numFmtId="0" fontId="0" fillId="0" borderId="1" xfId="0" applyBorder="1" applyAlignment="1" applyProtection="1">
      <alignment horizontal="center"/>
      <protection/>
    </xf>
    <xf numFmtId="0" fontId="2" fillId="5" borderId="0" xfId="0" applyFont="1" applyFill="1" applyAlignment="1" applyProtection="1">
      <alignment horizontal="center"/>
      <protection/>
    </xf>
    <xf numFmtId="0" fontId="9" fillId="2" borderId="8" xfId="0" applyFont="1" applyFill="1" applyBorder="1" applyAlignment="1" applyProtection="1">
      <alignment horizontal="center" wrapText="1"/>
      <protection/>
    </xf>
    <xf numFmtId="0" fontId="9" fillId="4" borderId="8" xfId="0" applyFont="1" applyFill="1" applyBorder="1" applyAlignment="1" applyProtection="1">
      <alignment horizontal="center" wrapText="1"/>
      <protection/>
    </xf>
    <xf numFmtId="0" fontId="0" fillId="0" borderId="0" xfId="0" applyBorder="1" applyAlignment="1" applyProtection="1">
      <alignment horizontal="center"/>
      <protection/>
    </xf>
    <xf numFmtId="0" fontId="9" fillId="2" borderId="9" xfId="0" applyFont="1" applyFill="1" applyBorder="1" applyAlignment="1" applyProtection="1">
      <alignment horizontal="center"/>
      <protection/>
    </xf>
    <xf numFmtId="0" fontId="9" fillId="4" borderId="9" xfId="0" applyFont="1" applyFill="1" applyBorder="1" applyAlignment="1" applyProtection="1">
      <alignment horizontal="center"/>
      <protection/>
    </xf>
    <xf numFmtId="0" fontId="12" fillId="0" borderId="3" xfId="0" applyFont="1" applyBorder="1" applyAlignment="1" applyProtection="1">
      <alignment/>
      <protection/>
    </xf>
    <xf numFmtId="0" fontId="9" fillId="2" borderId="3" xfId="0" applyFont="1" applyFill="1" applyBorder="1" applyAlignment="1" applyProtection="1">
      <alignment horizontal="center"/>
      <protection/>
    </xf>
    <xf numFmtId="0" fontId="9" fillId="4" borderId="3" xfId="0" applyFont="1" applyFill="1" applyBorder="1" applyAlignment="1" applyProtection="1">
      <alignment horizontal="center"/>
      <protection/>
    </xf>
    <xf numFmtId="0" fontId="0" fillId="0" borderId="2" xfId="0" applyBorder="1" applyAlignment="1" applyProtection="1">
      <alignment horizontal="center"/>
      <protection/>
    </xf>
    <xf numFmtId="0" fontId="22" fillId="0" borderId="0" xfId="0" applyFont="1" applyAlignment="1" applyProtection="1">
      <alignment horizontal="center"/>
      <protection/>
    </xf>
    <xf numFmtId="0" fontId="11" fillId="0" borderId="3" xfId="0" applyFont="1" applyBorder="1" applyAlignment="1" applyProtection="1">
      <alignment/>
      <protection/>
    </xf>
    <xf numFmtId="0" fontId="0" fillId="0" borderId="0" xfId="0" applyAlignment="1" applyProtection="1">
      <alignment/>
      <protection/>
    </xf>
    <xf numFmtId="0" fontId="11" fillId="0" borderId="0" xfId="0" applyFont="1" applyBorder="1" applyAlignment="1" applyProtection="1">
      <alignment horizontal="left"/>
      <protection/>
    </xf>
    <xf numFmtId="0" fontId="26" fillId="0" borderId="0" xfId="0" applyFont="1" applyFill="1" applyBorder="1" applyAlignment="1" applyProtection="1">
      <alignment horizontal="center"/>
      <protection/>
    </xf>
    <xf numFmtId="2" fontId="26" fillId="0" borderId="0" xfId="0" applyNumberFormat="1" applyFont="1" applyFill="1" applyBorder="1" applyAlignment="1" applyProtection="1">
      <alignment horizontal="center"/>
      <protection/>
    </xf>
    <xf numFmtId="0" fontId="11" fillId="0" borderId="0" xfId="0" applyFont="1" applyFill="1" applyBorder="1" applyAlignment="1" applyProtection="1">
      <alignment/>
      <protection/>
    </xf>
    <xf numFmtId="0" fontId="2" fillId="0" borderId="0" xfId="0" applyFont="1" applyAlignment="1" applyProtection="1">
      <alignment vertical="center"/>
      <protection/>
    </xf>
    <xf numFmtId="0" fontId="12" fillId="0" borderId="0" xfId="0" applyFont="1" applyBorder="1" applyAlignment="1" applyProtection="1">
      <alignment horizontal="center"/>
      <protection/>
    </xf>
    <xf numFmtId="0" fontId="22" fillId="0" borderId="0" xfId="0" applyFont="1" applyAlignment="1" applyProtection="1">
      <alignment/>
      <protection/>
    </xf>
    <xf numFmtId="0" fontId="21" fillId="0" borderId="0" xfId="0" applyFont="1" applyAlignment="1" applyProtection="1">
      <alignment/>
      <protection/>
    </xf>
    <xf numFmtId="0" fontId="9" fillId="0" borderId="0" xfId="0" applyFont="1" applyFill="1" applyAlignment="1" applyProtection="1">
      <alignment vertical="center"/>
      <protection/>
    </xf>
    <xf numFmtId="0" fontId="2" fillId="0" borderId="0" xfId="0" applyFont="1" applyFill="1" applyAlignment="1" applyProtection="1">
      <alignment vertical="center"/>
      <protection/>
    </xf>
    <xf numFmtId="0" fontId="12" fillId="0" borderId="3" xfId="0" applyFont="1" applyBorder="1" applyAlignment="1" applyProtection="1">
      <alignment horizontal="center"/>
      <protection/>
    </xf>
    <xf numFmtId="0" fontId="12" fillId="6" borderId="3" xfId="0" applyFont="1" applyFill="1" applyBorder="1" applyAlignment="1" applyProtection="1">
      <alignment horizontal="center" wrapText="1"/>
      <protection/>
    </xf>
    <xf numFmtId="0" fontId="9" fillId="2" borderId="0" xfId="0" applyFont="1" applyFill="1" applyBorder="1" applyAlignment="1" applyProtection="1">
      <alignment horizontal="center"/>
      <protection/>
    </xf>
    <xf numFmtId="0" fontId="9" fillId="2" borderId="0" xfId="0" applyFont="1" applyFill="1" applyAlignment="1" applyProtection="1">
      <alignment horizontal="center"/>
      <protection/>
    </xf>
    <xf numFmtId="0" fontId="12" fillId="2" borderId="0" xfId="0" applyFont="1" applyFill="1" applyBorder="1" applyAlignment="1" applyProtection="1">
      <alignment horizontal="center"/>
      <protection/>
    </xf>
    <xf numFmtId="0" fontId="9" fillId="4" borderId="0" xfId="0" applyFont="1" applyFill="1" applyBorder="1" applyAlignment="1" applyProtection="1">
      <alignment horizontal="center"/>
      <protection/>
    </xf>
    <xf numFmtId="0" fontId="9" fillId="4" borderId="0" xfId="0" applyFont="1" applyFill="1" applyAlignment="1" applyProtection="1">
      <alignment horizontal="center"/>
      <protection/>
    </xf>
    <xf numFmtId="0" fontId="12" fillId="4" borderId="0" xfId="0" applyFont="1" applyFill="1" applyBorder="1" applyAlignment="1" applyProtection="1">
      <alignment horizontal="center"/>
      <protection/>
    </xf>
    <xf numFmtId="2" fontId="13" fillId="6" borderId="3" xfId="0" applyNumberFormat="1" applyFont="1" applyFill="1" applyBorder="1" applyAlignment="1" applyProtection="1">
      <alignment horizontal="center" vertical="center"/>
      <protection/>
    </xf>
    <xf numFmtId="0" fontId="9" fillId="7" borderId="0" xfId="0" applyFont="1" applyFill="1" applyAlignment="1" applyProtection="1">
      <alignment horizontal="center" vertical="center"/>
      <protection/>
    </xf>
    <xf numFmtId="0" fontId="2" fillId="7" borderId="0" xfId="0" applyFont="1" applyFill="1" applyAlignment="1" applyProtection="1">
      <alignment horizontal="center" vertical="center"/>
      <protection/>
    </xf>
    <xf numFmtId="0" fontId="2" fillId="0" borderId="0" xfId="0" applyFont="1" applyBorder="1" applyAlignment="1" applyProtection="1">
      <alignment vertical="center"/>
      <protection/>
    </xf>
    <xf numFmtId="0" fontId="12" fillId="2" borderId="0" xfId="0" applyFont="1" applyFill="1" applyBorder="1" applyAlignment="1" applyProtection="1">
      <alignment horizontal="center" vertical="center"/>
      <protection/>
    </xf>
    <xf numFmtId="0" fontId="9" fillId="2" borderId="0" xfId="0" applyFont="1" applyFill="1" applyBorder="1" applyAlignment="1" applyProtection="1">
      <alignment horizontal="center" vertical="center"/>
      <protection/>
    </xf>
    <xf numFmtId="0" fontId="9" fillId="2" borderId="0" xfId="0" applyFont="1" applyFill="1" applyAlignment="1" applyProtection="1">
      <alignment vertical="center"/>
      <protection/>
    </xf>
    <xf numFmtId="182" fontId="9" fillId="2" borderId="0" xfId="0" applyNumberFormat="1" applyFont="1" applyFill="1" applyAlignment="1" applyProtection="1">
      <alignment vertical="center"/>
      <protection/>
    </xf>
    <xf numFmtId="183" fontId="12" fillId="2" borderId="0" xfId="0" applyNumberFormat="1" applyFont="1" applyFill="1" applyBorder="1" applyAlignment="1" applyProtection="1">
      <alignment vertical="center"/>
      <protection/>
    </xf>
    <xf numFmtId="0" fontId="12" fillId="4" borderId="0" xfId="0" applyFont="1" applyFill="1" applyBorder="1" applyAlignment="1" applyProtection="1">
      <alignment horizontal="center" vertical="center"/>
      <protection/>
    </xf>
    <xf numFmtId="0" fontId="9" fillId="4" borderId="0" xfId="0" applyFont="1" applyFill="1" applyBorder="1" applyAlignment="1" applyProtection="1">
      <alignment horizontal="center" vertical="center"/>
      <protection/>
    </xf>
    <xf numFmtId="0" fontId="9" fillId="4" borderId="0" xfId="0" applyFont="1" applyFill="1" applyAlignment="1" applyProtection="1">
      <alignment vertical="center"/>
      <protection/>
    </xf>
    <xf numFmtId="182" fontId="9" fillId="4" borderId="0" xfId="0" applyNumberFormat="1" applyFont="1" applyFill="1" applyAlignment="1" applyProtection="1">
      <alignment vertical="center"/>
      <protection/>
    </xf>
    <xf numFmtId="183" fontId="12" fillId="4" borderId="0" xfId="0" applyNumberFormat="1" applyFont="1" applyFill="1" applyBorder="1" applyAlignment="1" applyProtection="1">
      <alignment vertical="center"/>
      <protection/>
    </xf>
    <xf numFmtId="0" fontId="2" fillId="0" borderId="0" xfId="0" applyFont="1" applyBorder="1" applyAlignment="1" applyProtection="1">
      <alignment horizontal="center" vertical="center"/>
      <protection/>
    </xf>
    <xf numFmtId="0" fontId="12" fillId="2" borderId="10" xfId="0" applyFont="1" applyFill="1" applyBorder="1" applyAlignment="1" applyProtection="1">
      <alignment horizontal="center" vertical="center"/>
      <protection/>
    </xf>
    <xf numFmtId="0" fontId="12" fillId="2" borderId="11" xfId="0" applyFont="1" applyFill="1" applyBorder="1" applyAlignment="1" applyProtection="1">
      <alignment horizontal="center" vertical="center"/>
      <protection/>
    </xf>
    <xf numFmtId="0" fontId="2" fillId="2" borderId="0" xfId="0" applyFont="1" applyFill="1" applyAlignment="1" applyProtection="1">
      <alignment vertical="center"/>
      <protection/>
    </xf>
    <xf numFmtId="183" fontId="12" fillId="4" borderId="10" xfId="0" applyNumberFormat="1" applyFont="1" applyFill="1" applyBorder="1" applyAlignment="1" applyProtection="1">
      <alignment horizontal="center" vertical="center"/>
      <protection/>
    </xf>
    <xf numFmtId="183" fontId="12" fillId="4" borderId="11" xfId="0" applyNumberFormat="1" applyFont="1" applyFill="1" applyBorder="1" applyAlignment="1" applyProtection="1">
      <alignment horizontal="center" vertical="center"/>
      <protection/>
    </xf>
    <xf numFmtId="0" fontId="2" fillId="4" borderId="0" xfId="0" applyFont="1" applyFill="1" applyAlignment="1" applyProtection="1">
      <alignment vertical="center"/>
      <protection/>
    </xf>
    <xf numFmtId="0" fontId="12" fillId="4" borderId="10" xfId="0" applyFont="1" applyFill="1" applyBorder="1" applyAlignment="1" applyProtection="1">
      <alignment horizontal="center" vertical="center"/>
      <protection/>
    </xf>
    <xf numFmtId="0" fontId="12" fillId="4" borderId="11" xfId="0" applyFont="1" applyFill="1" applyBorder="1" applyAlignment="1" applyProtection="1">
      <alignment horizontal="center" vertical="center"/>
      <protection/>
    </xf>
    <xf numFmtId="0" fontId="13" fillId="0" borderId="0" xfId="0" applyFont="1" applyAlignment="1" applyProtection="1">
      <alignment/>
      <protection/>
    </xf>
    <xf numFmtId="0" fontId="14" fillId="0" borderId="0" xfId="0" applyFont="1" applyAlignment="1" applyProtection="1">
      <alignment horizontal="left" wrapText="1"/>
      <protection/>
    </xf>
    <xf numFmtId="0" fontId="0" fillId="0" borderId="0" xfId="0" applyFill="1" applyBorder="1" applyAlignment="1" applyProtection="1">
      <alignment vertical="center"/>
      <protection/>
    </xf>
    <xf numFmtId="0" fontId="12" fillId="0" borderId="0" xfId="0" applyFont="1" applyFill="1" applyBorder="1" applyAlignment="1" applyProtection="1">
      <alignment horizontal="center" vertical="center"/>
      <protection/>
    </xf>
    <xf numFmtId="0" fontId="9" fillId="8" borderId="5" xfId="0" applyFont="1" applyFill="1" applyBorder="1" applyAlignment="1" applyProtection="1">
      <alignment horizontal="center" wrapText="1"/>
      <protection/>
    </xf>
    <xf numFmtId="0" fontId="9" fillId="8" borderId="0" xfId="0" applyFont="1" applyFill="1" applyBorder="1" applyAlignment="1" applyProtection="1">
      <alignment horizontal="center"/>
      <protection/>
    </xf>
    <xf numFmtId="0" fontId="9" fillId="8" borderId="8" xfId="0" applyFont="1" applyFill="1" applyBorder="1" applyAlignment="1" applyProtection="1">
      <alignment horizontal="center" wrapText="1"/>
      <protection/>
    </xf>
    <xf numFmtId="0" fontId="9" fillId="8" borderId="6" xfId="0" applyFont="1" applyFill="1" applyBorder="1" applyAlignment="1" applyProtection="1">
      <alignment horizontal="center"/>
      <protection/>
    </xf>
    <xf numFmtId="0" fontId="9" fillId="8" borderId="7" xfId="0" applyFont="1" applyFill="1" applyBorder="1" applyAlignment="1" applyProtection="1">
      <alignment horizontal="center"/>
      <protection/>
    </xf>
    <xf numFmtId="0" fontId="9" fillId="8" borderId="4" xfId="0" applyFont="1" applyFill="1" applyBorder="1" applyAlignment="1" applyProtection="1">
      <alignment horizontal="center"/>
      <protection/>
    </xf>
    <xf numFmtId="0" fontId="9" fillId="8" borderId="9" xfId="0" applyFont="1" applyFill="1" applyBorder="1" applyAlignment="1" applyProtection="1">
      <alignment horizontal="center"/>
      <protection/>
    </xf>
    <xf numFmtId="0" fontId="9" fillId="8" borderId="3" xfId="0" applyFont="1" applyFill="1" applyBorder="1" applyAlignment="1" applyProtection="1">
      <alignment horizontal="center"/>
      <protection/>
    </xf>
    <xf numFmtId="0" fontId="30" fillId="0" borderId="0" xfId="0" applyFont="1" applyAlignment="1" applyProtection="1">
      <alignment/>
      <protection/>
    </xf>
    <xf numFmtId="0" fontId="30" fillId="0" borderId="0" xfId="0" applyFont="1" applyFill="1" applyAlignment="1" applyProtection="1">
      <alignment/>
      <protection/>
    </xf>
    <xf numFmtId="0" fontId="9" fillId="8" borderId="0" xfId="0" applyFont="1" applyFill="1" applyAlignment="1" applyProtection="1">
      <alignment horizontal="center"/>
      <protection/>
    </xf>
    <xf numFmtId="0" fontId="12" fillId="8" borderId="0" xfId="0" applyFont="1" applyFill="1" applyBorder="1" applyAlignment="1" applyProtection="1">
      <alignment horizontal="center"/>
      <protection/>
    </xf>
    <xf numFmtId="0" fontId="31" fillId="0" borderId="0" xfId="0" applyFont="1" applyAlignment="1">
      <alignment/>
    </xf>
    <xf numFmtId="0" fontId="12" fillId="8" borderId="0" xfId="0" applyFont="1" applyFill="1" applyBorder="1" applyAlignment="1" applyProtection="1">
      <alignment horizontal="center" vertical="center"/>
      <protection/>
    </xf>
    <xf numFmtId="0" fontId="9" fillId="8" borderId="0" xfId="0" applyFont="1" applyFill="1" applyBorder="1" applyAlignment="1" applyProtection="1">
      <alignment horizontal="center" vertical="center"/>
      <protection/>
    </xf>
    <xf numFmtId="0" fontId="9" fillId="8" borderId="0" xfId="0" applyFont="1" applyFill="1" applyAlignment="1" applyProtection="1">
      <alignment vertical="center"/>
      <protection/>
    </xf>
    <xf numFmtId="182" fontId="9" fillId="8" borderId="0" xfId="0" applyNumberFormat="1" applyFont="1" applyFill="1" applyAlignment="1" applyProtection="1">
      <alignment vertical="center"/>
      <protection/>
    </xf>
    <xf numFmtId="183" fontId="12" fillId="8" borderId="0" xfId="0" applyNumberFormat="1" applyFont="1" applyFill="1" applyBorder="1" applyAlignment="1" applyProtection="1">
      <alignment vertical="center"/>
      <protection/>
    </xf>
    <xf numFmtId="183" fontId="12" fillId="8" borderId="10" xfId="0" applyNumberFormat="1" applyFont="1" applyFill="1" applyBorder="1" applyAlignment="1" applyProtection="1">
      <alignment horizontal="center" vertical="center"/>
      <protection/>
    </xf>
    <xf numFmtId="183" fontId="12" fillId="8" borderId="11" xfId="0" applyNumberFormat="1" applyFont="1" applyFill="1" applyBorder="1" applyAlignment="1" applyProtection="1">
      <alignment horizontal="center" vertical="center"/>
      <protection/>
    </xf>
    <xf numFmtId="0" fontId="2" fillId="8" borderId="0" xfId="0" applyFont="1" applyFill="1" applyAlignment="1" applyProtection="1">
      <alignment vertical="center"/>
      <protection/>
    </xf>
    <xf numFmtId="0" fontId="12" fillId="8" borderId="10" xfId="0" applyFont="1" applyFill="1" applyBorder="1" applyAlignment="1" applyProtection="1">
      <alignment horizontal="center" vertical="center"/>
      <protection/>
    </xf>
    <xf numFmtId="0" fontId="12" fillId="8" borderId="11" xfId="0" applyFont="1" applyFill="1" applyBorder="1" applyAlignment="1" applyProtection="1">
      <alignment horizontal="center" vertical="center"/>
      <protection/>
    </xf>
    <xf numFmtId="0" fontId="13" fillId="6" borderId="0" xfId="0" applyFont="1" applyFill="1" applyAlignment="1" applyProtection="1">
      <alignment/>
      <protection/>
    </xf>
    <xf numFmtId="0" fontId="13" fillId="6" borderId="0" xfId="0" applyFont="1" applyFill="1" applyAlignment="1" applyProtection="1">
      <alignment horizontal="center"/>
      <protection/>
    </xf>
    <xf numFmtId="0" fontId="13" fillId="3" borderId="0" xfId="0" applyFont="1" applyFill="1" applyAlignment="1" applyProtection="1">
      <alignment/>
      <protection/>
    </xf>
    <xf numFmtId="0" fontId="13" fillId="3" borderId="0" xfId="0" applyFont="1" applyFill="1" applyAlignment="1" applyProtection="1">
      <alignment horizontal="center"/>
      <protection/>
    </xf>
    <xf numFmtId="0" fontId="13" fillId="9" borderId="0" xfId="0" applyFont="1" applyFill="1" applyAlignment="1" applyProtection="1">
      <alignment/>
      <protection/>
    </xf>
    <xf numFmtId="0" fontId="13" fillId="9" borderId="0" xfId="0" applyFont="1" applyFill="1" applyAlignment="1" applyProtection="1">
      <alignment horizontal="center"/>
      <protection/>
    </xf>
    <xf numFmtId="0" fontId="9" fillId="0" borderId="0" xfId="0" applyFont="1" applyAlignment="1" applyProtection="1">
      <alignment/>
      <protection/>
    </xf>
    <xf numFmtId="0" fontId="12" fillId="10" borderId="0" xfId="0" applyFont="1" applyFill="1" applyBorder="1" applyAlignment="1" applyProtection="1">
      <alignment horizontal="center" wrapText="1"/>
      <protection/>
    </xf>
    <xf numFmtId="184" fontId="13" fillId="10" borderId="0" xfId="0" applyNumberFormat="1" applyFont="1" applyFill="1" applyBorder="1" applyAlignment="1" applyProtection="1">
      <alignment horizontal="center" vertical="center"/>
      <protection/>
    </xf>
    <xf numFmtId="0" fontId="12" fillId="10" borderId="0" xfId="0" applyFont="1" applyFill="1" applyBorder="1" applyAlignment="1" applyProtection="1">
      <alignment horizontal="center"/>
      <protection/>
    </xf>
    <xf numFmtId="183" fontId="13" fillId="10" borderId="0" xfId="0" applyNumberFormat="1" applyFont="1" applyFill="1" applyBorder="1" applyAlignment="1" applyProtection="1">
      <alignment horizontal="center" vertical="center"/>
      <protection/>
    </xf>
    <xf numFmtId="0" fontId="12" fillId="10" borderId="3" xfId="0" applyFont="1" applyFill="1" applyBorder="1" applyAlignment="1" applyProtection="1">
      <alignment horizontal="center"/>
      <protection/>
    </xf>
    <xf numFmtId="0" fontId="12" fillId="10" borderId="3" xfId="0" applyFont="1" applyFill="1" applyBorder="1" applyAlignment="1" applyProtection="1">
      <alignment horizontal="center" wrapText="1"/>
      <protection/>
    </xf>
    <xf numFmtId="0" fontId="13" fillId="10" borderId="3" xfId="0" applyFont="1" applyFill="1" applyBorder="1" applyAlignment="1" applyProtection="1">
      <alignment horizontal="center" vertical="center"/>
      <protection/>
    </xf>
    <xf numFmtId="0" fontId="12" fillId="10" borderId="12" xfId="0" applyFont="1" applyFill="1" applyBorder="1" applyAlignment="1" applyProtection="1">
      <alignment horizontal="center" wrapText="1"/>
      <protection/>
    </xf>
    <xf numFmtId="0" fontId="12" fillId="10" borderId="13" xfId="0" applyFont="1" applyFill="1" applyBorder="1" applyAlignment="1" applyProtection="1">
      <alignment horizontal="center" wrapText="1"/>
      <protection/>
    </xf>
    <xf numFmtId="184" fontId="13" fillId="10" borderId="12" xfId="0" applyNumberFormat="1" applyFont="1" applyFill="1" applyBorder="1" applyAlignment="1" applyProtection="1">
      <alignment horizontal="center" vertical="center"/>
      <protection/>
    </xf>
    <xf numFmtId="183" fontId="9" fillId="10" borderId="3" xfId="0" applyNumberFormat="1" applyFont="1" applyFill="1" applyBorder="1" applyAlignment="1" applyProtection="1">
      <alignment horizontal="center"/>
      <protection/>
    </xf>
    <xf numFmtId="0" fontId="13" fillId="10" borderId="13" xfId="0" applyFont="1" applyFill="1" applyBorder="1" applyAlignment="1" applyProtection="1">
      <alignment horizontal="center" vertical="center"/>
      <protection/>
    </xf>
    <xf numFmtId="2" fontId="9" fillId="6" borderId="3" xfId="0" applyNumberFormat="1" applyFont="1" applyFill="1" applyBorder="1" applyAlignment="1" applyProtection="1">
      <alignment horizontal="center" vertical="center"/>
      <protection/>
    </xf>
    <xf numFmtId="0" fontId="12" fillId="3" borderId="0" xfId="0" applyFont="1" applyFill="1" applyBorder="1" applyAlignment="1" applyProtection="1">
      <alignment horizontal="center"/>
      <protection/>
    </xf>
    <xf numFmtId="184" fontId="9" fillId="3" borderId="0" xfId="0" applyNumberFormat="1" applyFont="1" applyFill="1" applyBorder="1" applyAlignment="1" applyProtection="1">
      <alignment horizontal="center"/>
      <protection/>
    </xf>
    <xf numFmtId="184" fontId="17" fillId="3" borderId="0" xfId="0" applyNumberFormat="1" applyFont="1" applyFill="1" applyBorder="1" applyAlignment="1" applyProtection="1">
      <alignment horizontal="center"/>
      <protection/>
    </xf>
    <xf numFmtId="0" fontId="9" fillId="11" borderId="0" xfId="0" applyFont="1" applyFill="1" applyAlignment="1" applyProtection="1">
      <alignment horizontal="center"/>
      <protection locked="0"/>
    </xf>
    <xf numFmtId="0" fontId="12" fillId="11" borderId="0" xfId="0" applyFont="1" applyFill="1" applyAlignment="1" applyProtection="1">
      <alignment horizontal="center"/>
      <protection/>
    </xf>
    <xf numFmtId="0" fontId="12" fillId="3" borderId="0" xfId="0" applyFont="1" applyFill="1" applyAlignment="1" applyProtection="1">
      <alignment horizontal="center" vertical="center" wrapText="1"/>
      <protection/>
    </xf>
    <xf numFmtId="0" fontId="12" fillId="0" borderId="0" xfId="0" applyFont="1" applyAlignment="1" applyProtection="1">
      <alignment/>
      <protection/>
    </xf>
    <xf numFmtId="0" fontId="0" fillId="12" borderId="0" xfId="0" applyFill="1" applyAlignment="1" applyProtection="1">
      <alignment vertical="center"/>
      <protection/>
    </xf>
    <xf numFmtId="0" fontId="12" fillId="12" borderId="3" xfId="0" applyFont="1" applyFill="1" applyBorder="1" applyAlignment="1" applyProtection="1">
      <alignment horizontal="center" vertical="center"/>
      <protection/>
    </xf>
    <xf numFmtId="0" fontId="9" fillId="12" borderId="0" xfId="0" applyFont="1" applyFill="1" applyAlignment="1" applyProtection="1">
      <alignment vertical="center"/>
      <protection/>
    </xf>
    <xf numFmtId="0" fontId="9" fillId="12" borderId="3" xfId="0" applyFont="1" applyFill="1" applyBorder="1" applyAlignment="1" applyProtection="1">
      <alignment horizontal="center" vertical="center"/>
      <protection/>
    </xf>
    <xf numFmtId="0" fontId="9" fillId="12" borderId="0" xfId="0" applyFont="1" applyFill="1" applyBorder="1" applyAlignment="1" applyProtection="1">
      <alignment vertical="center"/>
      <protection/>
    </xf>
    <xf numFmtId="0" fontId="12" fillId="12" borderId="0" xfId="0" applyFont="1" applyFill="1" applyAlignment="1" applyProtection="1">
      <alignment horizontal="center" vertical="center"/>
      <protection/>
    </xf>
    <xf numFmtId="0" fontId="9" fillId="12" borderId="0" xfId="0" applyFont="1" applyFill="1" applyBorder="1" applyAlignment="1" applyProtection="1">
      <alignment horizontal="center" vertical="center"/>
      <protection/>
    </xf>
    <xf numFmtId="0" fontId="11" fillId="12" borderId="0" xfId="0" applyFont="1" applyFill="1" applyAlignment="1" applyProtection="1">
      <alignment horizontal="center" vertical="center"/>
      <protection/>
    </xf>
    <xf numFmtId="0" fontId="11" fillId="12" borderId="0" xfId="0" applyFont="1" applyFill="1" applyAlignment="1" applyProtection="1">
      <alignment horizontal="center"/>
      <protection/>
    </xf>
    <xf numFmtId="0" fontId="12" fillId="12" borderId="0" xfId="0" applyFont="1" applyFill="1" applyBorder="1" applyAlignment="1" applyProtection="1">
      <alignment horizontal="center" vertical="center"/>
      <protection/>
    </xf>
    <xf numFmtId="0" fontId="9" fillId="13" borderId="0" xfId="0" applyFont="1" applyFill="1" applyAlignment="1" applyProtection="1">
      <alignment vertical="center"/>
      <protection/>
    </xf>
    <xf numFmtId="0" fontId="9" fillId="13" borderId="0" xfId="0" applyFont="1" applyFill="1" applyBorder="1" applyAlignment="1" applyProtection="1">
      <alignment horizontal="center" vertical="center"/>
      <protection/>
    </xf>
    <xf numFmtId="183" fontId="12" fillId="12" borderId="0" xfId="0" applyNumberFormat="1" applyFont="1" applyFill="1" applyBorder="1" applyAlignment="1" applyProtection="1">
      <alignment horizontal="center" vertical="center"/>
      <protection/>
    </xf>
    <xf numFmtId="0" fontId="9" fillId="11" borderId="0" xfId="0" applyFont="1" applyFill="1" applyAlignment="1" applyProtection="1">
      <alignment/>
      <protection locked="0"/>
    </xf>
    <xf numFmtId="0" fontId="12" fillId="3" borderId="0" xfId="0" applyFont="1" applyFill="1" applyBorder="1" applyAlignment="1" applyProtection="1">
      <alignment horizontal="center" vertical="center" wrapText="1"/>
      <protection/>
    </xf>
    <xf numFmtId="0" fontId="13" fillId="0" borderId="0" xfId="0" applyFont="1" applyFill="1" applyAlignment="1" applyProtection="1">
      <alignment horizontal="center"/>
      <protection/>
    </xf>
    <xf numFmtId="184" fontId="32" fillId="3" borderId="0" xfId="0" applyNumberFormat="1" applyFont="1" applyFill="1" applyBorder="1" applyAlignment="1" applyProtection="1">
      <alignment horizontal="center"/>
      <protection/>
    </xf>
    <xf numFmtId="0" fontId="26" fillId="6" borderId="0" xfId="0" applyFont="1" applyFill="1" applyAlignment="1" applyProtection="1">
      <alignment/>
      <protection/>
    </xf>
    <xf numFmtId="0" fontId="26" fillId="6" borderId="0" xfId="0" applyFont="1" applyFill="1" applyBorder="1" applyAlignment="1" applyProtection="1">
      <alignment/>
      <protection/>
    </xf>
    <xf numFmtId="0" fontId="26" fillId="6" borderId="0" xfId="0" applyFont="1" applyFill="1" applyBorder="1" applyAlignment="1" applyProtection="1">
      <alignment horizontal="center"/>
      <protection/>
    </xf>
    <xf numFmtId="0" fontId="13" fillId="0" borderId="0" xfId="0" applyFont="1" applyFill="1" applyAlignment="1" applyProtection="1">
      <alignment/>
      <protection/>
    </xf>
    <xf numFmtId="0" fontId="14" fillId="0" borderId="0" xfId="0" applyFont="1" applyAlignment="1">
      <alignment horizontal="left" indent="2"/>
    </xf>
    <xf numFmtId="0" fontId="2" fillId="0" borderId="0" xfId="0" applyFont="1" applyAlignment="1">
      <alignment horizontal="left"/>
    </xf>
    <xf numFmtId="49" fontId="14" fillId="0" borderId="0" xfId="0" applyNumberFormat="1" applyFont="1" applyAlignment="1">
      <alignment horizontal="left" indent="2"/>
    </xf>
    <xf numFmtId="0" fontId="11" fillId="0" borderId="3" xfId="0" applyFont="1" applyBorder="1" applyAlignment="1">
      <alignment/>
    </xf>
    <xf numFmtId="0" fontId="13" fillId="11" borderId="0" xfId="0" applyFont="1" applyFill="1" applyAlignment="1" applyProtection="1">
      <alignment horizontal="center"/>
      <protection locked="0"/>
    </xf>
    <xf numFmtId="184" fontId="13" fillId="0" borderId="0" xfId="0" applyNumberFormat="1" applyFont="1" applyFill="1" applyAlignment="1" applyProtection="1">
      <alignment horizontal="center"/>
      <protection/>
    </xf>
    <xf numFmtId="0" fontId="33" fillId="6" borderId="0" xfId="0" applyFont="1" applyFill="1" applyAlignment="1" applyProtection="1">
      <alignment/>
      <protection/>
    </xf>
    <xf numFmtId="184" fontId="34" fillId="6" borderId="0" xfId="0" applyNumberFormat="1" applyFont="1" applyFill="1" applyAlignment="1" applyProtection="1">
      <alignment horizontal="center"/>
      <protection/>
    </xf>
    <xf numFmtId="0" fontId="18" fillId="11" borderId="3" xfId="0" applyFont="1" applyFill="1" applyBorder="1" applyAlignment="1" applyProtection="1">
      <alignment horizontal="center"/>
      <protection/>
    </xf>
    <xf numFmtId="0" fontId="19" fillId="11" borderId="3" xfId="0" applyFont="1" applyFill="1" applyBorder="1" applyAlignment="1" applyProtection="1">
      <alignment horizontal="center" wrapText="1"/>
      <protection/>
    </xf>
    <xf numFmtId="0" fontId="18" fillId="11" borderId="3" xfId="0" applyFont="1" applyFill="1" applyBorder="1" applyAlignment="1" applyProtection="1">
      <alignment horizontal="center" wrapText="1"/>
      <protection/>
    </xf>
    <xf numFmtId="0" fontId="20" fillId="11" borderId="3" xfId="0" applyFont="1" applyFill="1" applyBorder="1" applyAlignment="1" applyProtection="1">
      <alignment horizontal="center" vertical="center"/>
      <protection locked="0"/>
    </xf>
    <xf numFmtId="0" fontId="20" fillId="11" borderId="3" xfId="0" applyFont="1" applyFill="1" applyBorder="1" applyAlignment="1" applyProtection="1">
      <alignment horizontal="center"/>
      <protection locked="0"/>
    </xf>
    <xf numFmtId="0" fontId="9" fillId="0" borderId="0" xfId="0" applyFont="1" applyFill="1" applyAlignment="1" applyProtection="1">
      <alignment horizontal="center"/>
      <protection/>
    </xf>
    <xf numFmtId="0" fontId="38" fillId="7" borderId="0" xfId="0" applyFont="1" applyFill="1" applyAlignment="1">
      <alignment/>
    </xf>
    <xf numFmtId="0" fontId="26" fillId="11" borderId="3" xfId="0" applyFont="1" applyFill="1" applyBorder="1" applyAlignment="1" applyProtection="1">
      <alignment horizontal="center"/>
      <protection locked="0"/>
    </xf>
    <xf numFmtId="0" fontId="26" fillId="14" borderId="9" xfId="0" applyFont="1" applyFill="1" applyBorder="1" applyAlignment="1" applyProtection="1">
      <alignment horizontal="center"/>
      <protection locked="0"/>
    </xf>
    <xf numFmtId="184" fontId="26" fillId="14" borderId="3" xfId="0" applyNumberFormat="1" applyFont="1" applyFill="1" applyBorder="1" applyAlignment="1" applyProtection="1">
      <alignment horizontal="center"/>
      <protection locked="0"/>
    </xf>
    <xf numFmtId="0" fontId="26" fillId="14" borderId="3" xfId="0" applyFont="1" applyFill="1" applyBorder="1" applyAlignment="1" applyProtection="1">
      <alignment horizontal="center"/>
      <protection locked="0"/>
    </xf>
    <xf numFmtId="2" fontId="26" fillId="14" borderId="3" xfId="0" applyNumberFormat="1" applyFont="1" applyFill="1" applyBorder="1" applyAlignment="1" applyProtection="1">
      <alignment horizontal="center"/>
      <protection locked="0"/>
    </xf>
    <xf numFmtId="0" fontId="41" fillId="0" borderId="14" xfId="0" applyFont="1" applyBorder="1" applyAlignment="1" applyProtection="1">
      <alignment horizontal="center"/>
      <protection/>
    </xf>
    <xf numFmtId="0" fontId="41" fillId="0" borderId="15" xfId="0" applyFont="1" applyBorder="1" applyAlignment="1" applyProtection="1">
      <alignment horizontal="center"/>
      <protection/>
    </xf>
    <xf numFmtId="0" fontId="9" fillId="5" borderId="0" xfId="0" applyFont="1" applyFill="1" applyAlignment="1" applyProtection="1">
      <alignment horizontal="center"/>
      <protection/>
    </xf>
    <xf numFmtId="0" fontId="17" fillId="0" borderId="16" xfId="0" applyFont="1" applyBorder="1" applyAlignment="1" applyProtection="1">
      <alignment/>
      <protection/>
    </xf>
    <xf numFmtId="0" fontId="41" fillId="0" borderId="0" xfId="0" applyFont="1" applyBorder="1" applyAlignment="1" applyProtection="1">
      <alignment horizontal="center"/>
      <protection/>
    </xf>
    <xf numFmtId="0" fontId="41" fillId="0" borderId="17" xfId="0" applyFont="1" applyBorder="1" applyAlignment="1" applyProtection="1">
      <alignment horizontal="center"/>
      <protection/>
    </xf>
    <xf numFmtId="0" fontId="9" fillId="6" borderId="0" xfId="0" applyFont="1" applyFill="1" applyAlignment="1" applyProtection="1">
      <alignment/>
      <protection/>
    </xf>
    <xf numFmtId="0" fontId="9" fillId="6" borderId="0" xfId="0" applyFont="1" applyFill="1" applyAlignment="1" applyProtection="1">
      <alignment horizontal="center"/>
      <protection/>
    </xf>
    <xf numFmtId="0" fontId="9" fillId="3" borderId="0" xfId="0" applyFont="1" applyFill="1" applyAlignment="1" applyProtection="1">
      <alignment/>
      <protection/>
    </xf>
    <xf numFmtId="0" fontId="9" fillId="3" borderId="0" xfId="0" applyFont="1" applyFill="1" applyAlignment="1" applyProtection="1">
      <alignment horizontal="center"/>
      <protection/>
    </xf>
    <xf numFmtId="0" fontId="17" fillId="0" borderId="18" xfId="0" applyFont="1" applyBorder="1" applyAlignment="1" applyProtection="1">
      <alignment/>
      <protection/>
    </xf>
    <xf numFmtId="0" fontId="41" fillId="0" borderId="19" xfId="0" applyFont="1" applyBorder="1" applyAlignment="1" applyProtection="1">
      <alignment horizontal="center"/>
      <protection/>
    </xf>
    <xf numFmtId="0" fontId="41" fillId="0" borderId="20" xfId="0" applyFont="1" applyBorder="1" applyAlignment="1" applyProtection="1">
      <alignment horizontal="center"/>
      <protection/>
    </xf>
    <xf numFmtId="0" fontId="9" fillId="9" borderId="0" xfId="0" applyFont="1" applyFill="1" applyAlignment="1" applyProtection="1">
      <alignment/>
      <protection/>
    </xf>
    <xf numFmtId="0" fontId="9" fillId="9" borderId="0" xfId="0" applyFont="1" applyFill="1" applyAlignment="1" applyProtection="1">
      <alignment horizontal="center"/>
      <protection/>
    </xf>
    <xf numFmtId="0" fontId="12" fillId="0" borderId="0" xfId="0" applyFont="1" applyFill="1" applyAlignment="1" applyProtection="1">
      <alignment/>
      <protection/>
    </xf>
    <xf numFmtId="0" fontId="17" fillId="0" borderId="0" xfId="0" applyFont="1" applyBorder="1" applyAlignment="1" applyProtection="1">
      <alignment/>
      <protection/>
    </xf>
    <xf numFmtId="0" fontId="17" fillId="0" borderId="0" xfId="0" applyFont="1" applyAlignment="1" applyProtection="1">
      <alignment/>
      <protection/>
    </xf>
    <xf numFmtId="0" fontId="17" fillId="0" borderId="0" xfId="0" applyFont="1" applyFill="1" applyAlignment="1" applyProtection="1">
      <alignment horizontal="center"/>
      <protection/>
    </xf>
    <xf numFmtId="0" fontId="22" fillId="0" borderId="0" xfId="0" applyFont="1" applyAlignment="1" applyProtection="1">
      <alignment/>
      <protection locked="0"/>
    </xf>
    <xf numFmtId="0" fontId="13" fillId="0" borderId="0" xfId="0" applyFont="1" applyFill="1" applyAlignment="1" applyProtection="1">
      <alignment/>
      <protection locked="0"/>
    </xf>
    <xf numFmtId="0" fontId="22" fillId="0" borderId="0" xfId="0" applyFont="1" applyAlignment="1" applyProtection="1">
      <alignment/>
      <protection locked="0"/>
    </xf>
    <xf numFmtId="0" fontId="13" fillId="0" borderId="0" xfId="0" applyFont="1" applyFill="1" applyAlignment="1" applyProtection="1">
      <alignment/>
      <protection locked="0"/>
    </xf>
    <xf numFmtId="0" fontId="26" fillId="15" borderId="3" xfId="0" applyFont="1" applyFill="1" applyBorder="1" applyAlignment="1" applyProtection="1">
      <alignment horizontal="center"/>
      <protection locked="0"/>
    </xf>
    <xf numFmtId="0" fontId="9" fillId="0" borderId="0" xfId="0" applyFont="1" applyFill="1" applyAlignment="1" applyProtection="1">
      <alignment horizontal="center"/>
      <protection locked="0"/>
    </xf>
    <xf numFmtId="0" fontId="19" fillId="0" borderId="3" xfId="0" applyFont="1" applyBorder="1" applyAlignment="1" applyProtection="1">
      <alignment horizontal="center" wrapText="1"/>
      <protection/>
    </xf>
    <xf numFmtId="0" fontId="18" fillId="0" borderId="3" xfId="0" applyFont="1" applyBorder="1" applyAlignment="1" applyProtection="1">
      <alignment horizontal="center"/>
      <protection/>
    </xf>
    <xf numFmtId="0" fontId="18" fillId="0" borderId="3" xfId="0" applyFont="1" applyBorder="1" applyAlignment="1" applyProtection="1">
      <alignment horizontal="center" wrapText="1"/>
      <protection/>
    </xf>
    <xf numFmtId="0" fontId="9" fillId="0" borderId="3" xfId="0" applyFont="1" applyBorder="1" applyAlignment="1" applyProtection="1">
      <alignment horizontal="center" vertical="center" wrapText="1"/>
      <protection locked="0"/>
    </xf>
    <xf numFmtId="0" fontId="43" fillId="0" borderId="3" xfId="0" applyFont="1" applyBorder="1" applyAlignment="1" applyProtection="1">
      <alignment horizontal="center" vertical="top" wrapText="1"/>
      <protection locked="0"/>
    </xf>
    <xf numFmtId="183" fontId="13" fillId="10" borderId="3" xfId="0" applyNumberFormat="1" applyFont="1" applyFill="1" applyBorder="1" applyAlignment="1" applyProtection="1">
      <alignment horizontal="center" vertical="center"/>
      <protection/>
    </xf>
    <xf numFmtId="0" fontId="9" fillId="0" borderId="0" xfId="0" applyFont="1" applyAlignment="1">
      <alignment horizontal="left" vertical="top" wrapText="1"/>
    </xf>
    <xf numFmtId="0" fontId="0" fillId="0" borderId="21" xfId="0" applyBorder="1" applyAlignment="1" applyProtection="1">
      <alignment horizontal="center"/>
      <protection/>
    </xf>
    <xf numFmtId="0" fontId="0" fillId="0" borderId="22" xfId="0" applyBorder="1" applyAlignment="1" applyProtection="1">
      <alignment horizontal="center"/>
      <protection/>
    </xf>
    <xf numFmtId="0" fontId="0" fillId="0" borderId="23" xfId="0" applyBorder="1" applyAlignment="1" applyProtection="1">
      <alignment horizontal="center"/>
      <protection/>
    </xf>
    <xf numFmtId="49" fontId="27" fillId="3" borderId="3" xfId="0" applyNumberFormat="1" applyFont="1" applyFill="1" applyBorder="1" applyAlignment="1" applyProtection="1">
      <alignment/>
      <protection/>
    </xf>
    <xf numFmtId="0" fontId="0" fillId="0" borderId="24" xfId="0" applyBorder="1" applyAlignment="1" applyProtection="1">
      <alignment horizontal="center"/>
      <protection/>
    </xf>
    <xf numFmtId="0" fontId="13" fillId="10" borderId="0" xfId="0" applyFont="1" applyFill="1" applyBorder="1" applyAlignment="1" applyProtection="1">
      <alignment horizontal="center" vertical="center"/>
      <protection/>
    </xf>
    <xf numFmtId="183" fontId="9" fillId="10" borderId="0" xfId="0" applyNumberFormat="1" applyFont="1" applyFill="1" applyBorder="1" applyAlignment="1" applyProtection="1">
      <alignment horizontal="center"/>
      <protection/>
    </xf>
    <xf numFmtId="0" fontId="1" fillId="0" borderId="0" xfId="0" applyFont="1" applyAlignment="1">
      <alignment horizontal="center"/>
    </xf>
    <xf numFmtId="0" fontId="6" fillId="12" borderId="0" xfId="0" applyFont="1" applyFill="1" applyBorder="1" applyAlignment="1" applyProtection="1">
      <alignment horizontal="center"/>
      <protection/>
    </xf>
    <xf numFmtId="0" fontId="2" fillId="0" borderId="0" xfId="0" applyFont="1" applyAlignment="1">
      <alignment horizontal="center"/>
    </xf>
    <xf numFmtId="0" fontId="34" fillId="6" borderId="0" xfId="0" applyFont="1" applyFill="1" applyAlignment="1">
      <alignment horizontal="left" wrapText="1"/>
    </xf>
    <xf numFmtId="0" fontId="13" fillId="0" borderId="0" xfId="0" applyFont="1" applyAlignment="1">
      <alignment horizontal="left"/>
    </xf>
    <xf numFmtId="49" fontId="34" fillId="0" borderId="0" xfId="0" applyNumberFormat="1" applyFont="1" applyAlignment="1">
      <alignment horizontal="left" wrapText="1"/>
    </xf>
    <xf numFmtId="0" fontId="34" fillId="0" borderId="0" xfId="0" applyFont="1" applyAlignment="1">
      <alignment horizontal="left"/>
    </xf>
    <xf numFmtId="0" fontId="13" fillId="0" borderId="0" xfId="0" applyFont="1" applyBorder="1" applyAlignment="1">
      <alignment horizontal="left" wrapText="1"/>
    </xf>
    <xf numFmtId="0" fontId="25" fillId="0" borderId="0" xfId="0" applyFont="1" applyAlignment="1">
      <alignment horizontal="left"/>
    </xf>
    <xf numFmtId="0" fontId="37" fillId="7" borderId="0" xfId="0" applyFont="1" applyFill="1" applyAlignment="1">
      <alignment horizontal="center"/>
    </xf>
    <xf numFmtId="0" fontId="38" fillId="7" borderId="0" xfId="0" applyFont="1" applyFill="1" applyAlignment="1">
      <alignment horizontal="center"/>
    </xf>
    <xf numFmtId="0" fontId="1" fillId="0" borderId="0" xfId="0" applyFont="1" applyAlignment="1">
      <alignment horizontal="center" wrapText="1"/>
    </xf>
    <xf numFmtId="0" fontId="13" fillId="0" borderId="0" xfId="0" applyFont="1" applyAlignment="1">
      <alignment horizontal="left" wrapText="1"/>
    </xf>
    <xf numFmtId="0" fontId="28" fillId="7" borderId="0" xfId="15" applyFill="1" applyAlignment="1">
      <alignment horizontal="center"/>
    </xf>
    <xf numFmtId="0" fontId="28" fillId="7" borderId="0" xfId="15" applyFont="1" applyFill="1" applyAlignment="1">
      <alignment horizontal="center"/>
    </xf>
    <xf numFmtId="0" fontId="2" fillId="7" borderId="12" xfId="0" applyFont="1" applyFill="1" applyBorder="1" applyAlignment="1">
      <alignment horizontal="center"/>
    </xf>
    <xf numFmtId="0" fontId="2" fillId="7" borderId="1" xfId="0" applyFont="1" applyFill="1" applyBorder="1" applyAlignment="1">
      <alignment horizontal="center"/>
    </xf>
    <xf numFmtId="0" fontId="2" fillId="7" borderId="13" xfId="0" applyFont="1" applyFill="1" applyBorder="1" applyAlignment="1">
      <alignment horizontal="center"/>
    </xf>
    <xf numFmtId="0" fontId="0" fillId="0" borderId="1" xfId="0" applyBorder="1" applyAlignment="1">
      <alignment horizontal="center"/>
    </xf>
    <xf numFmtId="0" fontId="0" fillId="0" borderId="0" xfId="0" applyBorder="1" applyAlignment="1">
      <alignment horizontal="center"/>
    </xf>
    <xf numFmtId="0" fontId="0" fillId="0" borderId="2" xfId="0" applyBorder="1" applyAlignment="1">
      <alignment horizontal="center"/>
    </xf>
    <xf numFmtId="0" fontId="1" fillId="0" borderId="0" xfId="0" applyFont="1" applyFill="1" applyAlignment="1">
      <alignment horizontal="center" wrapText="1"/>
    </xf>
    <xf numFmtId="0" fontId="11" fillId="0" borderId="10" xfId="0" applyFont="1" applyBorder="1" applyAlignment="1">
      <alignment horizontal="center"/>
    </xf>
    <xf numFmtId="0" fontId="11" fillId="0" borderId="11" xfId="0" applyFont="1" applyBorder="1" applyAlignment="1">
      <alignment horizontal="center"/>
    </xf>
    <xf numFmtId="184" fontId="9" fillId="3" borderId="0" xfId="0" applyNumberFormat="1" applyFont="1" applyFill="1" applyAlignment="1" applyProtection="1">
      <alignment horizontal="center" vertical="center"/>
      <protection/>
    </xf>
    <xf numFmtId="0" fontId="0" fillId="0" borderId="0" xfId="0" applyBorder="1" applyAlignment="1" applyProtection="1">
      <alignment horizontal="center"/>
      <protection/>
    </xf>
    <xf numFmtId="0" fontId="12" fillId="3" borderId="0" xfId="0" applyFont="1" applyFill="1" applyAlignment="1" applyProtection="1">
      <alignment horizontal="center" vertical="center" wrapText="1"/>
      <protection/>
    </xf>
    <xf numFmtId="0" fontId="9" fillId="3" borderId="0" xfId="0" applyFont="1" applyFill="1" applyAlignment="1" applyProtection="1">
      <alignment horizontal="center" vertical="center"/>
      <protection/>
    </xf>
    <xf numFmtId="0" fontId="10" fillId="0" borderId="0" xfId="0" applyFont="1" applyAlignment="1" applyProtection="1">
      <alignment horizontal="center"/>
      <protection/>
    </xf>
    <xf numFmtId="0" fontId="9" fillId="4" borderId="6" xfId="0" applyFont="1" applyFill="1" applyBorder="1" applyAlignment="1" applyProtection="1">
      <alignment horizontal="center"/>
      <protection/>
    </xf>
    <xf numFmtId="0" fontId="9" fillId="4" borderId="7" xfId="0" applyFont="1" applyFill="1" applyBorder="1" applyAlignment="1" applyProtection="1">
      <alignment horizontal="center"/>
      <protection/>
    </xf>
    <xf numFmtId="0" fontId="9" fillId="4" borderId="4" xfId="0" applyFont="1" applyFill="1" applyBorder="1" applyAlignment="1" applyProtection="1">
      <alignment horizontal="center"/>
      <protection/>
    </xf>
    <xf numFmtId="0" fontId="11" fillId="0" borderId="3" xfId="0" applyFont="1" applyBorder="1" applyAlignment="1" applyProtection="1">
      <alignment horizontal="left"/>
      <protection/>
    </xf>
    <xf numFmtId="0" fontId="9" fillId="2" borderId="6" xfId="0" applyFont="1" applyFill="1" applyBorder="1" applyAlignment="1" applyProtection="1">
      <alignment horizontal="center"/>
      <protection/>
    </xf>
    <xf numFmtId="0" fontId="9" fillId="2" borderId="7" xfId="0" applyFont="1" applyFill="1" applyBorder="1" applyAlignment="1" applyProtection="1">
      <alignment horizontal="center"/>
      <protection/>
    </xf>
    <xf numFmtId="0" fontId="9" fillId="2" borderId="4" xfId="0" applyFont="1" applyFill="1" applyBorder="1" applyAlignment="1" applyProtection="1">
      <alignment horizontal="center"/>
      <protection/>
    </xf>
    <xf numFmtId="0" fontId="11" fillId="2" borderId="12" xfId="0" applyFont="1" applyFill="1" applyBorder="1" applyAlignment="1" applyProtection="1">
      <alignment horizontal="center"/>
      <protection/>
    </xf>
    <xf numFmtId="0" fontId="11" fillId="2" borderId="1" xfId="0" applyFont="1" applyFill="1" applyBorder="1" applyAlignment="1" applyProtection="1">
      <alignment horizontal="center"/>
      <protection/>
    </xf>
    <xf numFmtId="0" fontId="11" fillId="2" borderId="13" xfId="0" applyFont="1" applyFill="1" applyBorder="1" applyAlignment="1" applyProtection="1">
      <alignment horizontal="center"/>
      <protection/>
    </xf>
    <xf numFmtId="0" fontId="11" fillId="4" borderId="12" xfId="0" applyFont="1" applyFill="1" applyBorder="1" applyAlignment="1" applyProtection="1">
      <alignment horizontal="center"/>
      <protection/>
    </xf>
    <xf numFmtId="0" fontId="11" fillId="4" borderId="1" xfId="0" applyFont="1" applyFill="1" applyBorder="1" applyAlignment="1" applyProtection="1">
      <alignment horizontal="center"/>
      <protection/>
    </xf>
    <xf numFmtId="0" fontId="11" fillId="4" borderId="13" xfId="0" applyFont="1" applyFill="1" applyBorder="1" applyAlignment="1" applyProtection="1">
      <alignment horizontal="center"/>
      <protection/>
    </xf>
    <xf numFmtId="0" fontId="26" fillId="0" borderId="3" xfId="0" applyFont="1" applyBorder="1" applyAlignment="1" applyProtection="1">
      <alignment horizontal="left"/>
      <protection/>
    </xf>
    <xf numFmtId="0" fontId="11" fillId="0" borderId="12" xfId="0" applyFont="1" applyBorder="1" applyAlignment="1" applyProtection="1">
      <alignment horizontal="left"/>
      <protection/>
    </xf>
    <xf numFmtId="0" fontId="11" fillId="0" borderId="1" xfId="0" applyFont="1" applyBorder="1" applyAlignment="1" applyProtection="1">
      <alignment horizontal="left"/>
      <protection/>
    </xf>
    <xf numFmtId="0" fontId="11" fillId="0" borderId="13" xfId="0" applyFont="1" applyBorder="1" applyAlignment="1" applyProtection="1">
      <alignment horizontal="left"/>
      <protection/>
    </xf>
    <xf numFmtId="49" fontId="2" fillId="11" borderId="0" xfId="0" applyNumberFormat="1" applyFont="1" applyFill="1" applyAlignment="1" applyProtection="1">
      <alignment horizontal="center"/>
      <protection locked="0"/>
    </xf>
    <xf numFmtId="0" fontId="2" fillId="11" borderId="0" xfId="0" applyFont="1" applyFill="1" applyAlignment="1" applyProtection="1">
      <alignment horizontal="left"/>
      <protection locked="0"/>
    </xf>
    <xf numFmtId="0" fontId="9" fillId="16" borderId="0" xfId="0" applyFont="1" applyFill="1" applyAlignment="1" applyProtection="1">
      <alignment horizontal="center"/>
      <protection/>
    </xf>
    <xf numFmtId="0" fontId="12" fillId="16" borderId="0" xfId="0" applyFont="1" applyFill="1" applyAlignment="1" applyProtection="1">
      <alignment horizontal="center"/>
      <protection/>
    </xf>
    <xf numFmtId="0" fontId="11" fillId="8" borderId="25" xfId="0" applyFont="1" applyFill="1" applyBorder="1" applyAlignment="1" applyProtection="1">
      <alignment horizontal="center"/>
      <protection/>
    </xf>
    <xf numFmtId="0" fontId="11" fillId="8" borderId="0" xfId="0" applyFont="1" applyFill="1" applyBorder="1" applyAlignment="1" applyProtection="1">
      <alignment horizontal="center"/>
      <protection/>
    </xf>
    <xf numFmtId="0" fontId="9" fillId="8" borderId="10" xfId="0" applyFont="1" applyFill="1" applyBorder="1" applyAlignment="1" applyProtection="1">
      <alignment horizontal="center"/>
      <protection/>
    </xf>
    <xf numFmtId="0" fontId="9" fillId="8" borderId="26" xfId="0" applyFont="1" applyFill="1" applyBorder="1" applyAlignment="1" applyProtection="1">
      <alignment horizontal="center"/>
      <protection/>
    </xf>
    <xf numFmtId="0" fontId="9" fillId="8" borderId="11" xfId="0" applyFont="1" applyFill="1" applyBorder="1" applyAlignment="1" applyProtection="1">
      <alignment horizontal="center"/>
      <protection/>
    </xf>
    <xf numFmtId="49" fontId="22" fillId="0" borderId="0" xfId="0" applyNumberFormat="1" applyFont="1" applyAlignment="1" applyProtection="1">
      <alignment horizontal="center"/>
      <protection/>
    </xf>
    <xf numFmtId="0" fontId="0" fillId="0" borderId="2" xfId="0" applyBorder="1" applyAlignment="1" applyProtection="1">
      <alignment horizontal="center"/>
      <protection/>
    </xf>
    <xf numFmtId="0" fontId="0" fillId="0" borderId="1" xfId="0" applyBorder="1" applyAlignment="1" applyProtection="1">
      <alignment horizontal="center"/>
      <protection/>
    </xf>
    <xf numFmtId="0" fontId="40" fillId="0" borderId="0" xfId="0" applyFont="1" applyAlignment="1" applyProtection="1">
      <alignment horizontal="center"/>
      <protection/>
    </xf>
    <xf numFmtId="0" fontId="9" fillId="2" borderId="0" xfId="0" applyFont="1" applyFill="1" applyBorder="1" applyAlignment="1" applyProtection="1">
      <alignment horizontal="center"/>
      <protection/>
    </xf>
    <xf numFmtId="0" fontId="41" fillId="0" borderId="5" xfId="0" applyFont="1" applyBorder="1" applyAlignment="1" applyProtection="1">
      <alignment horizontal="center"/>
      <protection/>
    </xf>
    <xf numFmtId="0" fontId="41" fillId="0" borderId="14" xfId="0" applyFont="1" applyBorder="1" applyAlignment="1" applyProtection="1">
      <alignment horizontal="center"/>
      <protection/>
    </xf>
    <xf numFmtId="0" fontId="9" fillId="8" borderId="0" xfId="0" applyFont="1" applyFill="1" applyBorder="1" applyAlignment="1" applyProtection="1">
      <alignment horizontal="center"/>
      <protection/>
    </xf>
    <xf numFmtId="0" fontId="12" fillId="0" borderId="0" xfId="0" applyFont="1" applyAlignment="1" applyProtection="1">
      <alignment horizontal="left"/>
      <protection/>
    </xf>
    <xf numFmtId="0" fontId="9" fillId="0" borderId="0" xfId="0" applyFont="1" applyAlignment="1">
      <alignment horizontal="justify" vertical="top" wrapText="1"/>
    </xf>
    <xf numFmtId="0" fontId="9" fillId="0" borderId="0" xfId="0" applyFont="1" applyAlignment="1" applyProtection="1">
      <alignment horizontal="justify" vertical="top" wrapText="1"/>
      <protection/>
    </xf>
    <xf numFmtId="0" fontId="0" fillId="0" borderId="25" xfId="0" applyBorder="1" applyAlignment="1" applyProtection="1">
      <alignment horizontal="center"/>
      <protection/>
    </xf>
    <xf numFmtId="0" fontId="0" fillId="0" borderId="27" xfId="0" applyBorder="1" applyAlignment="1" applyProtection="1">
      <alignment horizontal="center"/>
      <protection/>
    </xf>
    <xf numFmtId="0" fontId="0" fillId="0" borderId="28" xfId="0" applyBorder="1" applyAlignment="1" applyProtection="1">
      <alignment horizontal="center"/>
      <protection/>
    </xf>
    <xf numFmtId="0" fontId="0" fillId="0" borderId="21" xfId="0" applyBorder="1" applyAlignment="1" applyProtection="1">
      <alignment horizontal="center"/>
      <protection/>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mrivasb@salud.aragon.es" TargetMode="External" /><Relationship Id="rId2" Type="http://schemas.openxmlformats.org/officeDocument/2006/relationships/hyperlink" Target="mailto:pruizm@salud.aragon.es"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8.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3:I54"/>
  <sheetViews>
    <sheetView showGridLines="0" showRowColHeaders="0" workbookViewId="0" topLeftCell="A1">
      <selection activeCell="F16" sqref="F16"/>
    </sheetView>
  </sheetViews>
  <sheetFormatPr defaultColWidth="11.421875" defaultRowHeight="12.75"/>
  <cols>
    <col min="1" max="1" width="2.00390625" style="0" customWidth="1"/>
    <col min="6" max="6" width="19.28125" style="0" customWidth="1"/>
    <col min="7" max="7" width="14.8515625" style="0" customWidth="1"/>
    <col min="8" max="8" width="12.57421875" style="0" customWidth="1"/>
    <col min="9" max="9" width="0.5625" style="0" customWidth="1"/>
    <col min="10" max="10" width="6.28125" style="0" customWidth="1"/>
  </cols>
  <sheetData>
    <row r="3" spans="2:8" ht="15">
      <c r="B3" s="232" t="s">
        <v>118</v>
      </c>
      <c r="C3" s="232"/>
      <c r="D3" s="232"/>
      <c r="E3" s="232"/>
      <c r="F3" s="232"/>
      <c r="G3" s="232"/>
      <c r="H3" s="232"/>
    </row>
    <row r="4" spans="2:8" ht="12.75">
      <c r="B4" s="178"/>
      <c r="C4" s="178"/>
      <c r="D4" s="178"/>
      <c r="E4" s="178"/>
      <c r="F4" s="178"/>
      <c r="G4" s="178"/>
      <c r="H4" s="178"/>
    </row>
    <row r="5" spans="2:8" ht="12.75">
      <c r="B5" s="233" t="s">
        <v>154</v>
      </c>
      <c r="C5" s="233"/>
      <c r="D5" s="233"/>
      <c r="E5" s="233"/>
      <c r="F5" s="233"/>
      <c r="G5" s="233"/>
      <c r="H5" s="233"/>
    </row>
    <row r="6" spans="2:8" ht="12.75">
      <c r="B6" s="237" t="s">
        <v>155</v>
      </c>
      <c r="C6" s="237"/>
      <c r="D6" s="237"/>
      <c r="E6" s="237"/>
      <c r="F6" s="237"/>
      <c r="G6" s="237"/>
      <c r="H6" s="237"/>
    </row>
    <row r="7" spans="2:8" ht="12.75">
      <c r="B7" s="236" t="s">
        <v>156</v>
      </c>
      <c r="C7" s="236"/>
      <c r="D7" s="236"/>
      <c r="E7" s="236"/>
      <c r="F7" s="236"/>
      <c r="G7" s="236"/>
      <c r="H7" s="236"/>
    </row>
    <row r="8" spans="2:9" ht="15.75">
      <c r="B8" s="234" t="s">
        <v>111</v>
      </c>
      <c r="C8" s="234"/>
      <c r="D8" s="234"/>
      <c r="E8" s="234"/>
      <c r="F8" s="234"/>
      <c r="G8" s="234"/>
      <c r="H8" s="234"/>
      <c r="I8" s="1"/>
    </row>
    <row r="9" spans="2:9" ht="48" customHeight="1">
      <c r="B9" s="235" t="s">
        <v>117</v>
      </c>
      <c r="C9" s="235"/>
      <c r="D9" s="235"/>
      <c r="E9" s="235"/>
      <c r="F9" s="235"/>
      <c r="G9" s="235"/>
      <c r="H9" s="235"/>
      <c r="I9" s="235"/>
    </row>
    <row r="11" spans="2:6" ht="18.75">
      <c r="B11" s="6" t="s">
        <v>0</v>
      </c>
      <c r="C11" s="238" t="s">
        <v>2</v>
      </c>
      <c r="D11" s="239"/>
      <c r="E11" s="239"/>
      <c r="F11" s="240"/>
    </row>
    <row r="12" spans="2:5" ht="15.75">
      <c r="B12" s="3"/>
      <c r="C12" s="3"/>
      <c r="D12" s="3"/>
      <c r="E12" s="3"/>
    </row>
    <row r="13" spans="2:5" ht="18.75">
      <c r="B13" s="6" t="s">
        <v>1</v>
      </c>
      <c r="C13" s="238" t="s">
        <v>3</v>
      </c>
      <c r="D13" s="239"/>
      <c r="E13" s="240"/>
    </row>
    <row r="14" spans="2:5" ht="15.75">
      <c r="B14" s="3"/>
      <c r="C14" s="3"/>
      <c r="D14" s="3"/>
      <c r="E14" s="3"/>
    </row>
    <row r="15" spans="2:6" ht="15.75">
      <c r="B15" s="6" t="s">
        <v>96</v>
      </c>
      <c r="C15" s="3"/>
      <c r="D15" s="3"/>
      <c r="E15" s="3"/>
      <c r="F15" s="3"/>
    </row>
    <row r="17" spans="2:8" ht="12.75">
      <c r="B17" s="241" t="s">
        <v>4</v>
      </c>
      <c r="C17" s="241"/>
      <c r="D17" s="241" t="s">
        <v>5</v>
      </c>
      <c r="E17" s="241"/>
      <c r="F17" s="2" t="s">
        <v>6</v>
      </c>
      <c r="G17" s="2" t="s">
        <v>7</v>
      </c>
      <c r="H17" s="2" t="s">
        <v>8</v>
      </c>
    </row>
    <row r="18" spans="2:8" ht="12.75">
      <c r="B18" s="242" t="s">
        <v>10</v>
      </c>
      <c r="C18" s="242"/>
      <c r="D18" s="242" t="s">
        <v>15</v>
      </c>
      <c r="E18" s="242"/>
      <c r="F18" s="4">
        <v>3.06</v>
      </c>
      <c r="G18" s="4">
        <v>-0.000326</v>
      </c>
      <c r="H18" s="4">
        <v>0.0273</v>
      </c>
    </row>
    <row r="19" spans="2:8" ht="12.75">
      <c r="B19" s="242" t="s">
        <v>11</v>
      </c>
      <c r="C19" s="242"/>
      <c r="D19" s="242" t="s">
        <v>16</v>
      </c>
      <c r="E19" s="242"/>
      <c r="F19" s="4">
        <v>3.24</v>
      </c>
      <c r="G19" s="4">
        <v>-0.000624</v>
      </c>
      <c r="H19" s="4">
        <v>0.0445</v>
      </c>
    </row>
    <row r="20" spans="2:8" ht="12.75">
      <c r="B20" s="242" t="s">
        <v>12</v>
      </c>
      <c r="C20" s="242"/>
      <c r="D20" s="242" t="s">
        <v>16</v>
      </c>
      <c r="E20" s="242"/>
      <c r="F20" s="4">
        <v>3.03</v>
      </c>
      <c r="G20" s="4">
        <v>-0.000514</v>
      </c>
      <c r="H20" s="4">
        <v>0.0425</v>
      </c>
    </row>
    <row r="21" spans="2:8" ht="12.75">
      <c r="B21" s="242" t="s">
        <v>9</v>
      </c>
      <c r="C21" s="242"/>
      <c r="D21" s="242" t="s">
        <v>17</v>
      </c>
      <c r="E21" s="242"/>
      <c r="F21" s="4">
        <v>1.96</v>
      </c>
      <c r="G21" s="4">
        <v>-0.000539</v>
      </c>
      <c r="H21" s="4">
        <v>0.0403</v>
      </c>
    </row>
    <row r="22" spans="2:8" ht="12.75">
      <c r="B22" s="242" t="s">
        <v>13</v>
      </c>
      <c r="C22" s="242"/>
      <c r="D22" s="242" t="s">
        <v>18</v>
      </c>
      <c r="E22" s="242"/>
      <c r="F22" s="4">
        <v>4.39</v>
      </c>
      <c r="G22" s="4">
        <v>-0.00113</v>
      </c>
      <c r="H22" s="4">
        <v>0.0909</v>
      </c>
    </row>
    <row r="23" spans="2:8" ht="12.75">
      <c r="B23" s="243" t="s">
        <v>14</v>
      </c>
      <c r="C23" s="243"/>
      <c r="D23" s="243" t="s">
        <v>18</v>
      </c>
      <c r="E23" s="243"/>
      <c r="F23" s="5">
        <v>4.23</v>
      </c>
      <c r="G23" s="5">
        <v>-0.000775</v>
      </c>
      <c r="H23" s="5">
        <v>0.0593</v>
      </c>
    </row>
    <row r="25" spans="2:8" ht="15">
      <c r="B25" s="6" t="s">
        <v>19</v>
      </c>
      <c r="C25" s="6"/>
      <c r="D25" s="6"/>
      <c r="E25" s="6"/>
      <c r="F25" s="6"/>
      <c r="G25" s="6"/>
      <c r="H25" s="6"/>
    </row>
    <row r="26" spans="2:8" ht="15">
      <c r="B26" s="6"/>
      <c r="C26" s="6"/>
      <c r="D26" s="6"/>
      <c r="E26" s="6"/>
      <c r="F26" s="6"/>
      <c r="G26" s="6"/>
      <c r="H26" s="6"/>
    </row>
    <row r="27" spans="2:8" ht="15">
      <c r="B27" s="6" t="s">
        <v>62</v>
      </c>
      <c r="C27" s="6"/>
      <c r="D27" s="6"/>
      <c r="E27" s="6"/>
      <c r="F27" s="6"/>
      <c r="G27" s="6"/>
      <c r="H27" s="6"/>
    </row>
    <row r="28" spans="2:9" ht="29.25" customHeight="1">
      <c r="B28" s="235" t="s">
        <v>116</v>
      </c>
      <c r="C28" s="235"/>
      <c r="D28" s="235"/>
      <c r="E28" s="235"/>
      <c r="F28" s="235"/>
      <c r="G28" s="235"/>
      <c r="H28" s="235"/>
      <c r="I28" s="235"/>
    </row>
    <row r="29" spans="2:8" ht="34.5" customHeight="1">
      <c r="B29" s="235" t="s">
        <v>20</v>
      </c>
      <c r="C29" s="235"/>
      <c r="D29" s="235"/>
      <c r="E29" s="235"/>
      <c r="F29" s="235"/>
      <c r="G29" s="235"/>
      <c r="H29" s="235"/>
    </row>
    <row r="30" spans="2:8" ht="32.25" customHeight="1">
      <c r="B30" s="235" t="s">
        <v>23</v>
      </c>
      <c r="C30" s="235"/>
      <c r="D30" s="235"/>
      <c r="E30" s="235"/>
      <c r="F30" s="235"/>
      <c r="G30" s="235"/>
      <c r="H30" s="235"/>
    </row>
    <row r="32" spans="2:8" ht="15.75">
      <c r="B32" s="244" t="s">
        <v>112</v>
      </c>
      <c r="C32" s="244"/>
      <c r="D32" s="244"/>
      <c r="E32" s="244"/>
      <c r="F32" s="244"/>
      <c r="G32" s="244"/>
      <c r="H32" s="244"/>
    </row>
    <row r="33" spans="2:8" ht="15.75">
      <c r="B33" s="3"/>
      <c r="C33" s="3"/>
      <c r="D33" s="3"/>
      <c r="E33" s="3"/>
      <c r="F33" s="3"/>
      <c r="G33" s="3"/>
      <c r="H33" s="3"/>
    </row>
    <row r="34" spans="2:8" ht="30.75" customHeight="1">
      <c r="B34" s="235" t="s">
        <v>97</v>
      </c>
      <c r="C34" s="235"/>
      <c r="D34" s="235"/>
      <c r="E34" s="235"/>
      <c r="F34" s="235"/>
      <c r="G34" s="235"/>
      <c r="H34" s="235"/>
    </row>
    <row r="35" spans="2:8" ht="15.75">
      <c r="B35" s="3"/>
      <c r="C35" s="3"/>
      <c r="D35" s="3"/>
      <c r="E35" s="3"/>
      <c r="F35" s="167" t="s">
        <v>99</v>
      </c>
      <c r="G35" s="3"/>
      <c r="H35" s="3"/>
    </row>
    <row r="36" spans="2:8" ht="33" customHeight="1">
      <c r="B36" s="235" t="s">
        <v>105</v>
      </c>
      <c r="C36" s="235"/>
      <c r="D36" s="235"/>
      <c r="E36" s="235"/>
      <c r="F36" s="235"/>
      <c r="G36" s="235"/>
      <c r="H36" s="235"/>
    </row>
    <row r="37" spans="2:8" ht="16.5" thickBot="1">
      <c r="B37" s="3"/>
      <c r="C37" s="3"/>
      <c r="D37" s="3"/>
      <c r="E37" s="3"/>
      <c r="F37" s="3"/>
      <c r="G37" s="3"/>
      <c r="H37" s="3"/>
    </row>
    <row r="38" spans="2:8" ht="16.5" thickBot="1">
      <c r="B38" s="6" t="s">
        <v>98</v>
      </c>
      <c r="C38" s="3"/>
      <c r="D38" s="3"/>
      <c r="E38" s="3"/>
      <c r="F38" s="245" t="s">
        <v>100</v>
      </c>
      <c r="G38" s="246"/>
      <c r="H38" s="3"/>
    </row>
    <row r="39" spans="2:8" ht="30.75" customHeight="1">
      <c r="B39" s="235" t="s">
        <v>113</v>
      </c>
      <c r="C39" s="235"/>
      <c r="D39" s="235"/>
      <c r="E39" s="235"/>
      <c r="F39" s="235"/>
      <c r="G39" s="235"/>
      <c r="H39" s="235"/>
    </row>
    <row r="40" spans="2:8" ht="15.75">
      <c r="B40" s="3"/>
      <c r="C40" s="3"/>
      <c r="D40" s="3"/>
      <c r="E40" s="3"/>
      <c r="F40" s="3"/>
      <c r="G40" s="225"/>
      <c r="H40" s="225"/>
    </row>
    <row r="41" spans="2:8" ht="34.5" customHeight="1">
      <c r="B41" s="226" t="s">
        <v>106</v>
      </c>
      <c r="C41" s="226"/>
      <c r="D41" s="226"/>
      <c r="E41" s="226"/>
      <c r="F41" s="226"/>
      <c r="G41" s="226"/>
      <c r="H41" s="226"/>
    </row>
    <row r="42" spans="2:8" ht="14.25" customHeight="1">
      <c r="B42" s="3"/>
      <c r="C42" s="3"/>
      <c r="D42" s="3"/>
      <c r="E42" s="3"/>
      <c r="F42" s="3"/>
      <c r="G42" s="3"/>
      <c r="H42" s="3"/>
    </row>
    <row r="43" spans="2:8" ht="32.25" customHeight="1">
      <c r="B43" s="235" t="s">
        <v>151</v>
      </c>
      <c r="C43" s="235"/>
      <c r="D43" s="235"/>
      <c r="E43" s="235"/>
      <c r="F43" s="235"/>
      <c r="G43" s="235"/>
      <c r="H43" s="235"/>
    </row>
    <row r="44" spans="2:8" ht="23.25" customHeight="1">
      <c r="B44" s="7"/>
      <c r="C44" s="7"/>
      <c r="D44" s="7"/>
      <c r="E44" s="7"/>
      <c r="F44" s="7"/>
      <c r="G44" s="7"/>
      <c r="H44" s="7"/>
    </row>
    <row r="45" spans="2:8" ht="21" customHeight="1">
      <c r="B45" s="223" t="s">
        <v>101</v>
      </c>
      <c r="C45" s="223"/>
      <c r="D45" s="223"/>
      <c r="E45" s="223"/>
      <c r="F45" s="223"/>
      <c r="G45" s="223"/>
      <c r="H45" s="223"/>
    </row>
    <row r="46" spans="2:9" ht="45" customHeight="1">
      <c r="B46" s="235" t="s">
        <v>152</v>
      </c>
      <c r="C46" s="235"/>
      <c r="D46" s="235"/>
      <c r="E46" s="235"/>
      <c r="F46" s="235"/>
      <c r="G46" s="235"/>
      <c r="H46" s="235"/>
      <c r="I46" s="165"/>
    </row>
    <row r="47" spans="2:9" ht="15.75">
      <c r="B47" s="235" t="s">
        <v>102</v>
      </c>
      <c r="C47" s="235"/>
      <c r="D47" s="235"/>
      <c r="E47" s="235"/>
      <c r="F47" s="235"/>
      <c r="G47" s="235"/>
      <c r="H47" s="235"/>
      <c r="I47" s="165"/>
    </row>
    <row r="48" spans="2:9" ht="18.75" customHeight="1">
      <c r="B48" s="228" t="s">
        <v>103</v>
      </c>
      <c r="C48" s="228"/>
      <c r="D48" s="228"/>
      <c r="E48" s="228"/>
      <c r="F48" s="228"/>
      <c r="G48" s="228"/>
      <c r="H48" s="228"/>
      <c r="I48" s="166"/>
    </row>
    <row r="49" spans="2:9" ht="18" customHeight="1">
      <c r="B49" s="229" t="s">
        <v>104</v>
      </c>
      <c r="C49" s="229"/>
      <c r="D49" s="229"/>
      <c r="E49" s="229"/>
      <c r="F49" s="229"/>
      <c r="G49" s="229"/>
      <c r="H49" s="229"/>
      <c r="I49" s="164"/>
    </row>
    <row r="50" spans="2:8" ht="51.75" customHeight="1">
      <c r="B50" s="230" t="s">
        <v>114</v>
      </c>
      <c r="C50" s="230"/>
      <c r="D50" s="230"/>
      <c r="E50" s="230"/>
      <c r="F50" s="230"/>
      <c r="G50" s="230"/>
      <c r="H50" s="230"/>
    </row>
    <row r="51" spans="2:4" ht="15.75">
      <c r="B51" s="231" t="s">
        <v>109</v>
      </c>
      <c r="C51" s="231"/>
      <c r="D51" s="231"/>
    </row>
    <row r="52" spans="2:9" ht="27.75" customHeight="1">
      <c r="B52" s="235" t="s">
        <v>107</v>
      </c>
      <c r="C52" s="235"/>
      <c r="D52" s="235"/>
      <c r="E52" s="235"/>
      <c r="F52" s="235"/>
      <c r="G52" s="235"/>
      <c r="H52" s="235"/>
      <c r="I52" s="235"/>
    </row>
    <row r="53" spans="2:9" ht="30.75" customHeight="1">
      <c r="B53" s="235" t="s">
        <v>108</v>
      </c>
      <c r="C53" s="235"/>
      <c r="D53" s="235"/>
      <c r="E53" s="235"/>
      <c r="F53" s="235"/>
      <c r="G53" s="235"/>
      <c r="H53" s="235"/>
      <c r="I53" s="235"/>
    </row>
    <row r="54" spans="2:9" ht="17.25" customHeight="1">
      <c r="B54" s="227" t="s">
        <v>110</v>
      </c>
      <c r="C54" s="227"/>
      <c r="D54" s="227"/>
      <c r="E54" s="227"/>
      <c r="F54" s="227"/>
      <c r="G54" s="227"/>
      <c r="H54" s="227"/>
      <c r="I54" s="227"/>
    </row>
  </sheetData>
  <sheetProtection password="CC3B" sheet="1" objects="1" scenarios="1"/>
  <mergeCells count="43">
    <mergeCell ref="B52:I52"/>
    <mergeCell ref="B53:I53"/>
    <mergeCell ref="B54:I54"/>
    <mergeCell ref="B28:I28"/>
    <mergeCell ref="B48:H48"/>
    <mergeCell ref="B49:H49"/>
    <mergeCell ref="B50:H50"/>
    <mergeCell ref="B51:D51"/>
    <mergeCell ref="B45:H45"/>
    <mergeCell ref="B46:H46"/>
    <mergeCell ref="B36:H36"/>
    <mergeCell ref="F38:G38"/>
    <mergeCell ref="B47:H47"/>
    <mergeCell ref="B39:H39"/>
    <mergeCell ref="G40:H40"/>
    <mergeCell ref="B41:H41"/>
    <mergeCell ref="B43:H43"/>
    <mergeCell ref="B29:H29"/>
    <mergeCell ref="B30:H30"/>
    <mergeCell ref="B32:H32"/>
    <mergeCell ref="B34:H34"/>
    <mergeCell ref="B22:C22"/>
    <mergeCell ref="D22:E22"/>
    <mergeCell ref="B23:C23"/>
    <mergeCell ref="D23:E23"/>
    <mergeCell ref="B20:C20"/>
    <mergeCell ref="D20:E20"/>
    <mergeCell ref="B21:C21"/>
    <mergeCell ref="D21:E21"/>
    <mergeCell ref="B18:C18"/>
    <mergeCell ref="D18:E18"/>
    <mergeCell ref="B19:C19"/>
    <mergeCell ref="D19:E19"/>
    <mergeCell ref="C11:F11"/>
    <mergeCell ref="C13:E13"/>
    <mergeCell ref="B17:C17"/>
    <mergeCell ref="D17:E17"/>
    <mergeCell ref="B3:H3"/>
    <mergeCell ref="B5:H5"/>
    <mergeCell ref="B8:H8"/>
    <mergeCell ref="B9:I9"/>
    <mergeCell ref="B7:H7"/>
    <mergeCell ref="B6:H6"/>
  </mergeCells>
  <hyperlinks>
    <hyperlink ref="B6" r:id="rId1" display="mrivasb@salud.aragon.es"/>
    <hyperlink ref="B7" r:id="rId2" display="pruizm@salud.aragon.es"/>
  </hyperlinks>
  <printOptions/>
  <pageMargins left="0.39" right="0.38" top="0.52" bottom="1" header="0.14" footer="0"/>
  <pageSetup horizontalDpi="300" verticalDpi="300" orientation="portrait" paperSize="9" r:id="rId3"/>
</worksheet>
</file>

<file path=xl/worksheets/sheet2.xml><?xml version="1.0" encoding="utf-8"?>
<worksheet xmlns="http://schemas.openxmlformats.org/spreadsheetml/2006/main" xmlns:r="http://schemas.openxmlformats.org/officeDocument/2006/relationships">
  <sheetPr codeName="Hoja11"/>
  <dimension ref="A1:BO134"/>
  <sheetViews>
    <sheetView showGridLines="0" showRowColHeaders="0" tabSelected="1" workbookViewId="0" topLeftCell="A8">
      <selection activeCell="E35" sqref="E35"/>
    </sheetView>
  </sheetViews>
  <sheetFormatPr defaultColWidth="11.421875" defaultRowHeight="12.75"/>
  <cols>
    <col min="1" max="1" width="2.421875" style="10" customWidth="1"/>
    <col min="2" max="2" width="7.28125" style="10" customWidth="1"/>
    <col min="3" max="6" width="6.421875" style="10" customWidth="1"/>
    <col min="7" max="7" width="6.57421875" style="10" customWidth="1"/>
    <col min="8" max="8" width="6.421875" style="10" customWidth="1"/>
    <col min="9" max="9" width="7.8515625" style="10" customWidth="1"/>
    <col min="10" max="14" width="6.421875" style="10" customWidth="1"/>
    <col min="15" max="15" width="6.421875" style="10" hidden="1" customWidth="1"/>
    <col min="16" max="16" width="9.28125" style="10" hidden="1" customWidth="1"/>
    <col min="17" max="17" width="8.57421875" style="10" hidden="1" customWidth="1"/>
    <col min="18" max="18" width="8.7109375" style="10" hidden="1" customWidth="1"/>
    <col min="19" max="19" width="8.00390625" style="10" hidden="1" customWidth="1"/>
    <col min="20" max="20" width="10.00390625" style="10" hidden="1" customWidth="1"/>
    <col min="21" max="22" width="8.00390625" style="10" hidden="1" customWidth="1"/>
    <col min="23" max="23" width="9.421875" style="10" hidden="1" customWidth="1"/>
    <col min="24" max="24" width="7.57421875" style="10" hidden="1" customWidth="1"/>
    <col min="25" max="25" width="3.28125" style="10" hidden="1" customWidth="1"/>
    <col min="26" max="26" width="3.57421875" style="10" hidden="1" customWidth="1"/>
    <col min="27" max="27" width="6.8515625" style="10" hidden="1" customWidth="1"/>
    <col min="28" max="28" width="6.7109375" style="10" hidden="1" customWidth="1"/>
    <col min="29" max="29" width="6.8515625" style="10" hidden="1" customWidth="1"/>
    <col min="30" max="30" width="6.57421875" style="10" hidden="1" customWidth="1"/>
    <col min="31" max="31" width="6.8515625" style="10" hidden="1" customWidth="1"/>
    <col min="32" max="32" width="8.421875" style="10" hidden="1" customWidth="1"/>
    <col min="33" max="33" width="6.00390625" style="10" hidden="1" customWidth="1"/>
    <col min="34" max="34" width="6.140625" style="11" hidden="1" customWidth="1"/>
    <col min="35" max="35" width="11.8515625" style="10" hidden="1" customWidth="1"/>
    <col min="36" max="36" width="6.7109375" style="10" hidden="1" customWidth="1"/>
    <col min="37" max="37" width="7.28125" style="10" hidden="1" customWidth="1"/>
    <col min="38" max="38" width="8.00390625" style="10" hidden="1" customWidth="1"/>
    <col min="39" max="39" width="9.421875" style="10" hidden="1" customWidth="1"/>
    <col min="40" max="40" width="5.7109375" style="10" hidden="1" customWidth="1"/>
    <col min="41" max="41" width="6.57421875" style="10" hidden="1" customWidth="1"/>
    <col min="42" max="44" width="7.7109375" style="10" hidden="1" customWidth="1"/>
    <col min="45" max="46" width="11.421875" style="10" hidden="1" customWidth="1"/>
    <col min="47" max="47" width="9.57421875" style="10" hidden="1" customWidth="1"/>
    <col min="48" max="48" width="11.140625" style="10" hidden="1" customWidth="1"/>
    <col min="49" max="49" width="6.8515625" style="10" hidden="1" customWidth="1"/>
    <col min="50" max="50" width="6.28125" style="10" hidden="1" customWidth="1"/>
    <col min="51" max="51" width="9.8515625" style="10" hidden="1" customWidth="1"/>
    <col min="52" max="52" width="9.421875" style="10" hidden="1" customWidth="1"/>
    <col min="53" max="53" width="10.8515625" style="10" hidden="1" customWidth="1"/>
    <col min="54" max="54" width="10.7109375" style="10" hidden="1" customWidth="1"/>
    <col min="55" max="55" width="9.421875" style="10" hidden="1" customWidth="1"/>
    <col min="56" max="56" width="7.7109375" style="10" hidden="1" customWidth="1"/>
    <col min="57" max="57" width="7.140625" style="10" hidden="1" customWidth="1"/>
    <col min="58" max="58" width="9.140625" style="10" hidden="1" customWidth="1"/>
    <col min="59" max="59" width="8.8515625" style="10" hidden="1" customWidth="1"/>
    <col min="60" max="60" width="7.7109375" style="10" hidden="1" customWidth="1"/>
    <col min="61" max="61" width="6.8515625" style="10" hidden="1" customWidth="1"/>
    <col min="62" max="62" width="6.7109375" style="10" hidden="1" customWidth="1"/>
    <col min="63" max="63" width="7.421875" style="10" hidden="1" customWidth="1"/>
    <col min="64" max="64" width="7.7109375" style="10" hidden="1" customWidth="1"/>
    <col min="65" max="66" width="11.421875" style="10" hidden="1" customWidth="1"/>
    <col min="67" max="67" width="0" style="10" hidden="1" customWidth="1"/>
    <col min="68" max="16384" width="11.421875" style="10" customWidth="1"/>
  </cols>
  <sheetData>
    <row r="1" ht="32.25" customHeight="1">
      <c r="A1" s="10" t="s">
        <v>24</v>
      </c>
    </row>
    <row r="2" spans="1:34" s="13" customFormat="1" ht="12" customHeight="1">
      <c r="A2" s="12"/>
      <c r="B2" s="12"/>
      <c r="C2" s="12"/>
      <c r="D2" s="12"/>
      <c r="E2" s="12"/>
      <c r="F2" s="12"/>
      <c r="G2" s="12"/>
      <c r="AB2" s="14" t="s">
        <v>37</v>
      </c>
      <c r="AC2" s="14"/>
      <c r="AH2" s="15"/>
    </row>
    <row r="3" spans="2:63" ht="15.75" customHeight="1">
      <c r="B3" s="251" t="s">
        <v>115</v>
      </c>
      <c r="C3" s="251"/>
      <c r="D3" s="251"/>
      <c r="E3" s="251"/>
      <c r="F3" s="251"/>
      <c r="G3" s="251"/>
      <c r="H3" s="251"/>
      <c r="I3" s="251"/>
      <c r="J3" s="251"/>
      <c r="K3" s="251"/>
      <c r="L3" s="251"/>
      <c r="M3" s="251"/>
      <c r="N3" s="251"/>
      <c r="O3" s="16"/>
      <c r="AB3" s="17" t="s">
        <v>59</v>
      </c>
      <c r="AC3" s="18">
        <v>1</v>
      </c>
      <c r="BG3"/>
      <c r="BH3"/>
      <c r="BI3"/>
      <c r="BJ3"/>
      <c r="BK3"/>
    </row>
    <row r="4" spans="28:29" ht="11.25" customHeight="1">
      <c r="AB4" s="17" t="s">
        <v>60</v>
      </c>
      <c r="AC4" s="17">
        <v>1.017</v>
      </c>
    </row>
    <row r="5" spans="3:29" ht="14.25" customHeight="1">
      <c r="C5" s="251" t="s">
        <v>55</v>
      </c>
      <c r="D5" s="251"/>
      <c r="E5" s="251"/>
      <c r="F5" s="251"/>
      <c r="G5" s="251"/>
      <c r="H5" s="251"/>
      <c r="I5" s="251"/>
      <c r="J5" s="251"/>
      <c r="K5" s="251"/>
      <c r="L5" s="251"/>
      <c r="N5" s="19"/>
      <c r="AB5" s="17" t="s">
        <v>61</v>
      </c>
      <c r="AC5" s="17">
        <v>1.061</v>
      </c>
    </row>
    <row r="6" spans="16:60" ht="11.25" customHeight="1">
      <c r="P6" s="16"/>
      <c r="Q6" s="16"/>
      <c r="R6" s="16"/>
      <c r="S6" s="16"/>
      <c r="T6" s="16"/>
      <c r="U6" s="16"/>
      <c r="V6" s="16"/>
      <c r="W6" s="16"/>
      <c r="X6" s="16"/>
      <c r="AB6" s="20"/>
      <c r="AC6" s="20"/>
      <c r="BF6" s="91"/>
      <c r="BG6" s="92"/>
      <c r="BH6" s="92"/>
    </row>
    <row r="7" spans="2:63" ht="15.75">
      <c r="B7" s="10" t="s">
        <v>26</v>
      </c>
      <c r="C7" s="278"/>
      <c r="D7" s="278"/>
      <c r="E7" s="269" t="s">
        <v>119</v>
      </c>
      <c r="F7" s="269"/>
      <c r="L7" s="21"/>
      <c r="M7" s="21"/>
      <c r="AB7" s="259" t="s">
        <v>41</v>
      </c>
      <c r="AC7" s="260"/>
      <c r="AD7" s="260"/>
      <c r="AE7" s="260"/>
      <c r="AF7" s="261"/>
      <c r="AG7" s="22"/>
      <c r="AH7" s="22"/>
      <c r="AI7" s="22"/>
      <c r="AK7" s="262" t="s">
        <v>42</v>
      </c>
      <c r="AL7" s="263"/>
      <c r="AM7" s="263"/>
      <c r="AN7" s="263"/>
      <c r="AO7" s="264"/>
      <c r="BF7" s="273" t="s">
        <v>74</v>
      </c>
      <c r="BG7" s="274"/>
      <c r="BH7" s="274"/>
      <c r="BI7" s="274"/>
      <c r="BJ7" s="274"/>
      <c r="BK7" s="274"/>
    </row>
    <row r="8" spans="11:63" ht="9.75" customHeight="1" thickBot="1">
      <c r="K8" s="23"/>
      <c r="AB8" s="20">
        <v>1</v>
      </c>
      <c r="AC8" s="10">
        <v>2</v>
      </c>
      <c r="AD8" s="10">
        <v>3</v>
      </c>
      <c r="AE8" s="10">
        <v>4</v>
      </c>
      <c r="AF8" s="10">
        <v>5</v>
      </c>
      <c r="AG8" s="11">
        <v>6</v>
      </c>
      <c r="AH8" s="24"/>
      <c r="AI8" s="24"/>
      <c r="AK8" s="25">
        <v>1</v>
      </c>
      <c r="AL8" s="25">
        <v>2</v>
      </c>
      <c r="AM8" s="25">
        <v>3</v>
      </c>
      <c r="AN8" s="25">
        <v>4</v>
      </c>
      <c r="AO8" s="25">
        <v>5</v>
      </c>
      <c r="AP8" s="24">
        <v>6</v>
      </c>
      <c r="BF8" s="101">
        <v>1</v>
      </c>
      <c r="BG8" s="101">
        <v>2</v>
      </c>
      <c r="BH8" s="101">
        <v>3</v>
      </c>
      <c r="BI8" s="101">
        <v>4</v>
      </c>
      <c r="BJ8" s="101">
        <v>5</v>
      </c>
      <c r="BK8" s="102">
        <v>6</v>
      </c>
    </row>
    <row r="9" spans="2:63" ht="15" customHeight="1" thickBot="1">
      <c r="B9" s="10" t="s">
        <v>25</v>
      </c>
      <c r="D9" s="54"/>
      <c r="E9" s="270" t="s">
        <v>120</v>
      </c>
      <c r="F9" s="270"/>
      <c r="G9" s="270"/>
      <c r="H9" s="270"/>
      <c r="I9" s="270"/>
      <c r="J9" s="270"/>
      <c r="M9" s="140" t="s">
        <v>69</v>
      </c>
      <c r="N9" s="140" t="s">
        <v>70</v>
      </c>
      <c r="AB9" s="26" t="s">
        <v>50</v>
      </c>
      <c r="AC9" s="256" t="s">
        <v>40</v>
      </c>
      <c r="AD9" s="257"/>
      <c r="AE9" s="257"/>
      <c r="AF9" s="258"/>
      <c r="AG9" s="29"/>
      <c r="AH9" s="29"/>
      <c r="AI9" s="29"/>
      <c r="AK9" s="30" t="s">
        <v>48</v>
      </c>
      <c r="AL9" s="252" t="s">
        <v>40</v>
      </c>
      <c r="AM9" s="253"/>
      <c r="AN9" s="253"/>
      <c r="AO9" s="254"/>
      <c r="AP9" s="29"/>
      <c r="AT9" s="280" t="s">
        <v>4</v>
      </c>
      <c r="AU9" s="280"/>
      <c r="AV9" s="280" t="s">
        <v>5</v>
      </c>
      <c r="AW9" s="280"/>
      <c r="AX9" s="34" t="s">
        <v>6</v>
      </c>
      <c r="AY9" s="34" t="s">
        <v>7</v>
      </c>
      <c r="AZ9" s="34" t="s">
        <v>8</v>
      </c>
      <c r="BA9" s="35" t="s">
        <v>68</v>
      </c>
      <c r="BB9" s="35" t="s">
        <v>54</v>
      </c>
      <c r="BF9" s="93" t="s">
        <v>48</v>
      </c>
      <c r="BG9" s="275" t="s">
        <v>40</v>
      </c>
      <c r="BH9" s="276"/>
      <c r="BI9" s="276"/>
      <c r="BJ9" s="277"/>
      <c r="BK9" s="94"/>
    </row>
    <row r="10" spans="2:63" ht="15" customHeight="1" thickBot="1">
      <c r="B10" s="10" t="s">
        <v>27</v>
      </c>
      <c r="D10" s="54"/>
      <c r="E10" s="270" t="s">
        <v>121</v>
      </c>
      <c r="F10" s="270"/>
      <c r="G10" s="270"/>
      <c r="H10" s="270"/>
      <c r="I10" s="270"/>
      <c r="J10" s="270"/>
      <c r="M10" s="139">
        <v>23</v>
      </c>
      <c r="N10" s="139">
        <v>23</v>
      </c>
      <c r="AA10" s="10">
        <v>1</v>
      </c>
      <c r="AB10" s="36" t="s">
        <v>49</v>
      </c>
      <c r="AC10" s="27">
        <v>0.3</v>
      </c>
      <c r="AD10" s="28">
        <v>0.35</v>
      </c>
      <c r="AE10" s="28">
        <v>0.4</v>
      </c>
      <c r="AF10" s="9">
        <v>0.45</v>
      </c>
      <c r="AG10" s="9">
        <v>0.5</v>
      </c>
      <c r="AH10" s="29"/>
      <c r="AI10" s="29"/>
      <c r="AJ10" s="25">
        <v>1</v>
      </c>
      <c r="AK10" s="37" t="s">
        <v>49</v>
      </c>
      <c r="AL10" s="31">
        <v>0.3</v>
      </c>
      <c r="AM10" s="32">
        <v>0.35</v>
      </c>
      <c r="AN10" s="32">
        <v>0.4</v>
      </c>
      <c r="AO10" s="33">
        <v>0.45</v>
      </c>
      <c r="AP10" s="33">
        <v>0.5</v>
      </c>
      <c r="AT10" s="248" t="s">
        <v>10</v>
      </c>
      <c r="AU10" s="248"/>
      <c r="AV10" s="248" t="s">
        <v>15</v>
      </c>
      <c r="AW10" s="248"/>
      <c r="AX10" s="38">
        <v>3.06</v>
      </c>
      <c r="AY10" s="38">
        <v>-0.000326</v>
      </c>
      <c r="AZ10" s="38">
        <v>0.0273</v>
      </c>
      <c r="BA10" s="116">
        <f>F16/((F15)^AX10)</f>
        <v>0.00109206973668048</v>
      </c>
      <c r="BB10" s="116">
        <f>F17-AY10*F15^2-AZ10*F15</f>
        <v>-0.14971714000000003</v>
      </c>
      <c r="BC10" s="117" t="s">
        <v>59</v>
      </c>
      <c r="BE10" s="101">
        <v>1</v>
      </c>
      <c r="BF10" s="95" t="s">
        <v>49</v>
      </c>
      <c r="BG10" s="96">
        <v>0.3</v>
      </c>
      <c r="BH10" s="97">
        <v>0.35</v>
      </c>
      <c r="BI10" s="97">
        <v>0.4</v>
      </c>
      <c r="BJ10" s="98">
        <v>0.45</v>
      </c>
      <c r="BK10" s="98">
        <v>0.5</v>
      </c>
    </row>
    <row r="11" spans="2:63" ht="15" customHeight="1">
      <c r="B11" s="10" t="s">
        <v>29</v>
      </c>
      <c r="D11" s="54"/>
      <c r="E11" s="270" t="s">
        <v>122</v>
      </c>
      <c r="F11" s="270"/>
      <c r="G11" s="270"/>
      <c r="H11" s="270"/>
      <c r="I11" s="270"/>
      <c r="J11" s="270"/>
      <c r="M11" s="139">
        <v>24</v>
      </c>
      <c r="N11" s="139">
        <v>24</v>
      </c>
      <c r="AA11" s="10">
        <v>2</v>
      </c>
      <c r="AB11" s="39">
        <v>2</v>
      </c>
      <c r="AC11" s="39">
        <v>0.885</v>
      </c>
      <c r="AD11" s="39">
        <v>0.891</v>
      </c>
      <c r="AE11" s="39">
        <v>0.9</v>
      </c>
      <c r="AF11" s="39">
        <v>0.905</v>
      </c>
      <c r="AG11" s="39">
        <v>0.91</v>
      </c>
      <c r="AH11" s="29"/>
      <c r="AI11" s="29"/>
      <c r="AJ11" s="25">
        <v>2</v>
      </c>
      <c r="AK11" s="40">
        <v>2</v>
      </c>
      <c r="AL11" s="40">
        <v>0.885</v>
      </c>
      <c r="AM11" s="40">
        <v>0.891</v>
      </c>
      <c r="AN11" s="40">
        <v>0.9</v>
      </c>
      <c r="AO11" s="40">
        <v>0.905</v>
      </c>
      <c r="AP11" s="40">
        <v>0.91</v>
      </c>
      <c r="AT11" s="248" t="s">
        <v>11</v>
      </c>
      <c r="AU11" s="248"/>
      <c r="AV11" s="248" t="s">
        <v>16</v>
      </c>
      <c r="AW11" s="248"/>
      <c r="AX11" s="38">
        <v>3.24</v>
      </c>
      <c r="AY11" s="38">
        <v>-0.000624</v>
      </c>
      <c r="AZ11" s="38">
        <v>0.0445</v>
      </c>
      <c r="BA11" s="118">
        <f>G16/((G15)^AX11)</f>
        <v>0.0004978822352020204</v>
      </c>
      <c r="BB11" s="118">
        <f>G17-AY11*G15^2-AZ11*G15</f>
        <v>-0.31773335999999996</v>
      </c>
      <c r="BC11" s="119" t="s">
        <v>60</v>
      </c>
      <c r="BE11" s="101">
        <v>2</v>
      </c>
      <c r="BF11" s="99">
        <v>2</v>
      </c>
      <c r="BG11" s="99">
        <v>0.39</v>
      </c>
      <c r="BH11" s="99">
        <v>0.433</v>
      </c>
      <c r="BI11" s="99">
        <v>0.473</v>
      </c>
      <c r="BJ11" s="99">
        <v>0.509</v>
      </c>
      <c r="BK11" s="99">
        <v>0.543</v>
      </c>
    </row>
    <row r="12" spans="4:63" ht="15" customHeight="1">
      <c r="D12" s="54"/>
      <c r="E12" s="163"/>
      <c r="F12" s="163"/>
      <c r="G12" s="163"/>
      <c r="H12" s="163"/>
      <c r="I12" s="163"/>
      <c r="J12" s="163"/>
      <c r="M12" s="139">
        <v>25</v>
      </c>
      <c r="N12" s="139">
        <v>24.9</v>
      </c>
      <c r="AA12" s="10">
        <v>3</v>
      </c>
      <c r="AB12" s="42">
        <v>3</v>
      </c>
      <c r="AC12" s="42">
        <v>0.894</v>
      </c>
      <c r="AD12" s="42">
        <v>0.898</v>
      </c>
      <c r="AE12" s="42">
        <v>0.903</v>
      </c>
      <c r="AF12" s="42">
        <v>0.906</v>
      </c>
      <c r="AG12" s="42">
        <v>0.911</v>
      </c>
      <c r="AH12" s="29"/>
      <c r="AI12" s="29"/>
      <c r="AJ12" s="25">
        <v>3</v>
      </c>
      <c r="AK12" s="43">
        <v>3</v>
      </c>
      <c r="AL12" s="43">
        <v>0.925</v>
      </c>
      <c r="AM12" s="43">
        <v>0.929</v>
      </c>
      <c r="AN12" s="43">
        <v>0.931</v>
      </c>
      <c r="AO12" s="43">
        <v>0.933</v>
      </c>
      <c r="AP12" s="43">
        <v>0.937</v>
      </c>
      <c r="AT12" s="279" t="s">
        <v>12</v>
      </c>
      <c r="AU12" s="279"/>
      <c r="AV12" s="279" t="s">
        <v>16</v>
      </c>
      <c r="AW12" s="279"/>
      <c r="AX12" s="44">
        <v>3.03</v>
      </c>
      <c r="AY12" s="44">
        <v>-0.000514</v>
      </c>
      <c r="AZ12" s="44">
        <v>0.0425</v>
      </c>
      <c r="BA12" s="120">
        <f>H16/((H15)^AX12)</f>
        <v>0.0009582696046007424</v>
      </c>
      <c r="BB12" s="120">
        <f>H17-AY12*G15^2-AZ12*G15</f>
        <v>-0.33839046000000017</v>
      </c>
      <c r="BC12" s="121" t="s">
        <v>61</v>
      </c>
      <c r="BE12" s="101">
        <v>3</v>
      </c>
      <c r="BF12" s="100">
        <v>3</v>
      </c>
      <c r="BG12" s="100">
        <v>0.274</v>
      </c>
      <c r="BH12" s="100">
        <v>0.309</v>
      </c>
      <c r="BI12" s="100">
        <v>0.342</v>
      </c>
      <c r="BJ12" s="100">
        <v>0.374</v>
      </c>
      <c r="BK12" s="100">
        <v>0.406</v>
      </c>
    </row>
    <row r="13" spans="6:63" ht="15" customHeight="1">
      <c r="F13" s="41" t="s">
        <v>59</v>
      </c>
      <c r="G13" s="41" t="s">
        <v>60</v>
      </c>
      <c r="H13" s="41" t="s">
        <v>61</v>
      </c>
      <c r="M13" s="139">
        <v>26</v>
      </c>
      <c r="N13" s="139">
        <v>25.9</v>
      </c>
      <c r="AA13" s="10">
        <v>4</v>
      </c>
      <c r="AB13" s="42">
        <v>4</v>
      </c>
      <c r="AC13" s="42">
        <v>0.94</v>
      </c>
      <c r="AD13" s="42">
        <v>0.943</v>
      </c>
      <c r="AE13" s="42">
        <v>0.945</v>
      </c>
      <c r="AF13" s="42">
        <v>0.947</v>
      </c>
      <c r="AG13" s="42">
        <v>0.948</v>
      </c>
      <c r="AH13" s="29"/>
      <c r="AI13" s="29"/>
      <c r="AJ13" s="25">
        <v>4</v>
      </c>
      <c r="AK13" s="43">
        <v>4</v>
      </c>
      <c r="AL13" s="43">
        <v>1</v>
      </c>
      <c r="AM13" s="43">
        <v>1</v>
      </c>
      <c r="AN13" s="43">
        <v>1</v>
      </c>
      <c r="AO13" s="43">
        <v>1</v>
      </c>
      <c r="AP13" s="43">
        <v>1</v>
      </c>
      <c r="AT13" s="248"/>
      <c r="AU13" s="248"/>
      <c r="AV13" s="248"/>
      <c r="AW13" s="248"/>
      <c r="AX13" s="38"/>
      <c r="AY13" s="38"/>
      <c r="AZ13" s="38"/>
      <c r="BE13" s="101">
        <v>4</v>
      </c>
      <c r="BF13" s="100">
        <v>4</v>
      </c>
      <c r="BG13" s="100">
        <v>0.207</v>
      </c>
      <c r="BH13" s="100">
        <v>0.235</v>
      </c>
      <c r="BI13" s="100">
        <v>0.261</v>
      </c>
      <c r="BJ13" s="100">
        <v>0.289</v>
      </c>
      <c r="BK13" s="100">
        <v>0.318</v>
      </c>
    </row>
    <row r="14" spans="2:63" ht="15" customHeight="1">
      <c r="B14" s="265" t="s">
        <v>63</v>
      </c>
      <c r="C14" s="265"/>
      <c r="D14" s="265"/>
      <c r="E14" s="265"/>
      <c r="F14" s="179">
        <v>28</v>
      </c>
      <c r="G14" s="179">
        <v>28</v>
      </c>
      <c r="H14" s="179">
        <v>28</v>
      </c>
      <c r="M14" s="139">
        <v>27</v>
      </c>
      <c r="N14" s="139">
        <v>27</v>
      </c>
      <c r="P14" s="45"/>
      <c r="Q14" s="45"/>
      <c r="R14" s="45"/>
      <c r="S14" s="45"/>
      <c r="T14" s="45"/>
      <c r="U14" s="45"/>
      <c r="V14" s="45"/>
      <c r="W14" s="45"/>
      <c r="X14" s="45"/>
      <c r="AA14" s="10">
        <v>5</v>
      </c>
      <c r="AB14" s="42">
        <v>5</v>
      </c>
      <c r="AC14" s="42">
        <v>1.005</v>
      </c>
      <c r="AD14" s="42">
        <v>1.005</v>
      </c>
      <c r="AE14" s="42">
        <v>1.005</v>
      </c>
      <c r="AF14" s="42">
        <v>1.004</v>
      </c>
      <c r="AG14" s="42">
        <v>1.004</v>
      </c>
      <c r="AH14" s="29"/>
      <c r="AI14" s="29"/>
      <c r="AJ14" s="25">
        <v>5</v>
      </c>
      <c r="AK14" s="43">
        <v>5</v>
      </c>
      <c r="AL14" s="43">
        <v>1.086</v>
      </c>
      <c r="AM14" s="43">
        <v>1.082</v>
      </c>
      <c r="AN14" s="43">
        <v>1.081</v>
      </c>
      <c r="AO14" s="43">
        <v>1.078</v>
      </c>
      <c r="AP14" s="43">
        <v>1.075</v>
      </c>
      <c r="AT14" s="248"/>
      <c r="AU14" s="248"/>
      <c r="AV14" s="248"/>
      <c r="AW14" s="248"/>
      <c r="AX14" s="38"/>
      <c r="AY14" s="38"/>
      <c r="AZ14" s="38"/>
      <c r="BE14" s="101">
        <v>5</v>
      </c>
      <c r="BF14" s="100">
        <v>4.5</v>
      </c>
      <c r="BG14" s="100">
        <v>0.183</v>
      </c>
      <c r="BH14" s="100">
        <v>0.208</v>
      </c>
      <c r="BI14" s="100">
        <v>0.232</v>
      </c>
      <c r="BJ14" s="100">
        <v>0.258</v>
      </c>
      <c r="BK14" s="100">
        <v>0.285</v>
      </c>
    </row>
    <row r="15" spans="2:63" ht="15" customHeight="1">
      <c r="B15" s="266" t="s">
        <v>67</v>
      </c>
      <c r="C15" s="267"/>
      <c r="D15" s="267"/>
      <c r="E15" s="268"/>
      <c r="F15" s="180">
        <v>28.1</v>
      </c>
      <c r="G15" s="180">
        <v>28.1</v>
      </c>
      <c r="H15" s="180">
        <v>28.1</v>
      </c>
      <c r="M15" s="139">
        <v>28</v>
      </c>
      <c r="N15" s="139">
        <v>28.1</v>
      </c>
      <c r="P15" s="45"/>
      <c r="Q15" s="45"/>
      <c r="R15" s="45"/>
      <c r="S15" s="45"/>
      <c r="T15" s="45"/>
      <c r="U15" s="45"/>
      <c r="V15" s="45"/>
      <c r="W15" s="45"/>
      <c r="X15" s="45"/>
      <c r="AA15" s="10">
        <v>6</v>
      </c>
      <c r="AB15" s="42">
        <v>6</v>
      </c>
      <c r="AC15" s="42">
        <v>1.08</v>
      </c>
      <c r="AD15" s="42">
        <v>1.078</v>
      </c>
      <c r="AE15" s="42">
        <v>1.074</v>
      </c>
      <c r="AF15" s="42">
        <v>1.074</v>
      </c>
      <c r="AG15" s="42">
        <v>1.071</v>
      </c>
      <c r="AH15" s="29"/>
      <c r="AI15" s="29"/>
      <c r="AJ15" s="25">
        <v>6</v>
      </c>
      <c r="AK15" s="43">
        <v>6</v>
      </c>
      <c r="AL15" s="43">
        <v>1.164</v>
      </c>
      <c r="AM15" s="43">
        <v>1.16</v>
      </c>
      <c r="AN15" s="43">
        <v>1.151</v>
      </c>
      <c r="AO15" s="43">
        <v>1.15</v>
      </c>
      <c r="AP15" s="43">
        <v>1.144</v>
      </c>
      <c r="AT15" s="224" t="s">
        <v>92</v>
      </c>
      <c r="AU15" s="224"/>
      <c r="AV15" s="224"/>
      <c r="AW15" s="224"/>
      <c r="AX15" s="224"/>
      <c r="AY15" s="224"/>
      <c r="AZ15" s="224"/>
      <c r="BA15" s="224"/>
      <c r="BB15" s="224"/>
      <c r="BC15" s="224"/>
      <c r="BD15" s="224"/>
      <c r="BE15" s="101">
        <v>6</v>
      </c>
      <c r="BF15" s="100">
        <v>5</v>
      </c>
      <c r="BG15" s="100">
        <v>0.164</v>
      </c>
      <c r="BH15" s="100">
        <v>0.187</v>
      </c>
      <c r="BI15" s="100">
        <v>0.209</v>
      </c>
      <c r="BJ15" s="100">
        <v>0.232</v>
      </c>
      <c r="BK15" s="100">
        <v>0.258</v>
      </c>
    </row>
    <row r="16" spans="2:63" ht="15" customHeight="1">
      <c r="B16" s="46" t="s">
        <v>64</v>
      </c>
      <c r="C16" s="46"/>
      <c r="D16" s="46"/>
      <c r="E16" s="46"/>
      <c r="F16" s="181">
        <v>29.6</v>
      </c>
      <c r="G16" s="182">
        <v>24.6</v>
      </c>
      <c r="H16" s="182">
        <v>23.5</v>
      </c>
      <c r="M16" s="139">
        <v>29</v>
      </c>
      <c r="N16" s="139">
        <v>29.3</v>
      </c>
      <c r="AA16" s="10">
        <v>7</v>
      </c>
      <c r="AB16" s="42">
        <v>7</v>
      </c>
      <c r="AC16" s="42">
        <v>1.152</v>
      </c>
      <c r="AD16" s="42">
        <v>1.147</v>
      </c>
      <c r="AE16" s="42">
        <v>1.141</v>
      </c>
      <c r="AF16" s="42">
        <v>1.138</v>
      </c>
      <c r="AG16" s="42">
        <v>1.135</v>
      </c>
      <c r="AH16" s="29"/>
      <c r="AI16" s="29"/>
      <c r="AJ16" s="25">
        <v>7</v>
      </c>
      <c r="AK16" s="43">
        <v>7</v>
      </c>
      <c r="AL16" s="43">
        <v>1.232</v>
      </c>
      <c r="AM16" s="43">
        <v>1.225</v>
      </c>
      <c r="AN16" s="43">
        <v>1.214</v>
      </c>
      <c r="AO16" s="43">
        <v>1.208</v>
      </c>
      <c r="AP16" s="43">
        <v>1.204</v>
      </c>
      <c r="AT16" s="47"/>
      <c r="AU16" s="47"/>
      <c r="AV16" s="47"/>
      <c r="AW16" s="47"/>
      <c r="AX16"/>
      <c r="AY16"/>
      <c r="AZ16"/>
      <c r="BA16"/>
      <c r="BB16"/>
      <c r="BC16"/>
      <c r="BD16"/>
      <c r="BE16" s="101">
        <v>7</v>
      </c>
      <c r="BF16" s="100">
        <v>6</v>
      </c>
      <c r="BG16" s="100">
        <v>0.135</v>
      </c>
      <c r="BH16" s="100">
        <v>0.154</v>
      </c>
      <c r="BI16" s="100">
        <v>0.172</v>
      </c>
      <c r="BJ16" s="100">
        <v>0.192</v>
      </c>
      <c r="BK16" s="100">
        <v>0.214</v>
      </c>
    </row>
    <row r="17" spans="2:63" ht="15" customHeight="1">
      <c r="B17" s="255" t="s">
        <v>65</v>
      </c>
      <c r="C17" s="255"/>
      <c r="D17" s="255"/>
      <c r="E17" s="255"/>
      <c r="F17" s="182">
        <v>0.36</v>
      </c>
      <c r="G17" s="183">
        <v>0.44</v>
      </c>
      <c r="H17" s="182">
        <v>0.45</v>
      </c>
      <c r="M17" s="139">
        <v>30</v>
      </c>
      <c r="N17" s="139">
        <v>30.2</v>
      </c>
      <c r="AA17" s="10">
        <v>8</v>
      </c>
      <c r="AB17" s="42">
        <v>8</v>
      </c>
      <c r="AC17" s="42">
        <v>1.22</v>
      </c>
      <c r="AD17" s="42">
        <v>1.213</v>
      </c>
      <c r="AE17" s="42">
        <v>1.206</v>
      </c>
      <c r="AF17" s="42">
        <v>1.205</v>
      </c>
      <c r="AG17" s="42">
        <v>1.199</v>
      </c>
      <c r="AH17" s="29"/>
      <c r="AI17" s="29"/>
      <c r="AJ17" s="25">
        <v>8</v>
      </c>
      <c r="AK17" s="43">
        <v>8</v>
      </c>
      <c r="AL17" s="43">
        <v>1.275</v>
      </c>
      <c r="AM17" s="43">
        <v>1.265</v>
      </c>
      <c r="AN17" s="43">
        <v>1.257</v>
      </c>
      <c r="AO17" s="43">
        <v>1.254</v>
      </c>
      <c r="AP17" s="43">
        <v>1.247</v>
      </c>
      <c r="AW17" s="47"/>
      <c r="AX17" s="148" t="s">
        <v>22</v>
      </c>
      <c r="AY17" s="149" t="s">
        <v>86</v>
      </c>
      <c r="AZ17" s="149"/>
      <c r="BA17" s="149" t="s">
        <v>87</v>
      </c>
      <c r="BB17" s="150" t="s">
        <v>90</v>
      </c>
      <c r="BC17" s="151" t="s">
        <v>91</v>
      </c>
      <c r="BD17" s="152" t="s">
        <v>89</v>
      </c>
      <c r="BE17" s="101">
        <v>8</v>
      </c>
      <c r="BF17" s="100">
        <v>7</v>
      </c>
      <c r="BG17" s="100">
        <v>0.114</v>
      </c>
      <c r="BH17" s="100">
        <v>0.13</v>
      </c>
      <c r="BI17" s="100">
        <v>0.145</v>
      </c>
      <c r="BJ17" s="100">
        <v>0.163</v>
      </c>
      <c r="BK17" s="100">
        <v>0.177</v>
      </c>
    </row>
    <row r="18" spans="2:63" ht="15" customHeight="1">
      <c r="B18" s="48"/>
      <c r="C18" s="48"/>
      <c r="D18" s="48"/>
      <c r="E18" s="48"/>
      <c r="F18" s="48"/>
      <c r="G18" s="49"/>
      <c r="H18" s="50"/>
      <c r="I18" s="49"/>
      <c r="K18" s="51"/>
      <c r="M18" s="139">
        <v>31</v>
      </c>
      <c r="N18" s="139">
        <v>31.2</v>
      </c>
      <c r="AA18" s="10">
        <v>9</v>
      </c>
      <c r="AB18" s="42">
        <v>9</v>
      </c>
      <c r="AC18" s="42">
        <v>1.27</v>
      </c>
      <c r="AD18" s="42">
        <v>1.264</v>
      </c>
      <c r="AE18" s="42">
        <v>1.254</v>
      </c>
      <c r="AF18" s="42">
        <v>1.248</v>
      </c>
      <c r="AG18" s="42">
        <v>1.244</v>
      </c>
      <c r="AH18" s="29"/>
      <c r="AI18" s="29"/>
      <c r="AJ18" s="25">
        <v>9</v>
      </c>
      <c r="AK18" s="43">
        <v>9</v>
      </c>
      <c r="AL18" s="43">
        <v>1.299</v>
      </c>
      <c r="AM18" s="43">
        <v>1.292</v>
      </c>
      <c r="AN18" s="43">
        <v>1.282</v>
      </c>
      <c r="AO18" s="43">
        <v>1.275</v>
      </c>
      <c r="AP18" s="43">
        <v>1.27</v>
      </c>
      <c r="AT18" s="143"/>
      <c r="AU18" s="144" t="s">
        <v>85</v>
      </c>
      <c r="AV18" s="144" t="s">
        <v>89</v>
      </c>
      <c r="AW18" s="52"/>
      <c r="AX18" s="153" t="s">
        <v>88</v>
      </c>
      <c r="AY18" s="154">
        <f>LOOKUP(AX19,$AU$19:$AU$24,$AT$19:$AT$24)</f>
        <v>4</v>
      </c>
      <c r="AZ18" s="154"/>
      <c r="BA18" s="154">
        <f>AY18+1</f>
        <v>5</v>
      </c>
      <c r="BD18" s="20"/>
      <c r="BE18" s="101">
        <v>9</v>
      </c>
      <c r="BF18" s="100">
        <v>8</v>
      </c>
      <c r="BG18" s="100">
        <v>0.098</v>
      </c>
      <c r="BH18" s="100">
        <v>0.112</v>
      </c>
      <c r="BI18" s="100">
        <v>0.126</v>
      </c>
      <c r="BJ18" s="100">
        <v>0.14</v>
      </c>
      <c r="BK18" s="100">
        <v>0.154</v>
      </c>
    </row>
    <row r="19" spans="2:63" ht="15" customHeight="1">
      <c r="B19" s="142" t="s">
        <v>57</v>
      </c>
      <c r="C19" s="142"/>
      <c r="D19" s="142"/>
      <c r="E19" s="122"/>
      <c r="G19" s="168">
        <v>66</v>
      </c>
      <c r="I19" s="142" t="s">
        <v>28</v>
      </c>
      <c r="J19" s="156" t="s">
        <v>124</v>
      </c>
      <c r="M19" s="139">
        <v>32</v>
      </c>
      <c r="N19" s="139">
        <v>32.2</v>
      </c>
      <c r="AA19" s="10">
        <v>10</v>
      </c>
      <c r="AB19" s="42">
        <v>10</v>
      </c>
      <c r="AC19" s="42">
        <v>1.295</v>
      </c>
      <c r="AD19" s="42">
        <v>1.287</v>
      </c>
      <c r="AE19" s="42">
        <v>1.279</v>
      </c>
      <c r="AF19" s="42">
        <v>1.275</v>
      </c>
      <c r="AG19" s="42">
        <v>1.272</v>
      </c>
      <c r="AH19" s="29"/>
      <c r="AI19" s="29"/>
      <c r="AJ19" s="25">
        <v>10</v>
      </c>
      <c r="AK19" s="43">
        <v>10</v>
      </c>
      <c r="AL19" s="43">
        <v>1.307</v>
      </c>
      <c r="AM19" s="43">
        <v>1.298</v>
      </c>
      <c r="AN19" s="43">
        <v>1.29</v>
      </c>
      <c r="AO19" s="43">
        <v>1.286</v>
      </c>
      <c r="AP19" s="43">
        <v>1.283</v>
      </c>
      <c r="AT19" s="145">
        <v>1</v>
      </c>
      <c r="AU19" s="146">
        <v>0.25</v>
      </c>
      <c r="AV19" s="146">
        <v>1.07</v>
      </c>
      <c r="AW19" s="52">
        <v>1</v>
      </c>
      <c r="AX19" s="155">
        <f>LOOKUP(AW19,$B$26:$B$45,$P$26:$P$45)</f>
        <v>0.4174426400000001</v>
      </c>
      <c r="AY19" s="149">
        <f>LOOKUP(AY18,$AT$19:$AT$24,$AU$19:$AU$24)</f>
        <v>0.4</v>
      </c>
      <c r="AZ19" s="149"/>
      <c r="BA19" s="149">
        <f>LOOKUP(BA18,$AT$19:$AT$24,$AU$19:$AU$24)</f>
        <v>0.45</v>
      </c>
      <c r="BB19" s="149">
        <f>LOOKUP(AY19,$AU$19:$AU$24,$AV$19:$AV$24)</f>
        <v>1.09</v>
      </c>
      <c r="BC19" s="149">
        <f>LOOKUP(BA19,$AU$19:$AU$24,$AV$19:$AV$24)</f>
        <v>1.1</v>
      </c>
      <c r="BD19" s="155">
        <f>IF(AX19=AT23,AU23,((BC19-BB19)/(BA19-AY19))*(AX19-AY19)+BB19)</f>
        <v>1.0934885280000002</v>
      </c>
      <c r="BE19" s="101">
        <v>10</v>
      </c>
      <c r="BF19" s="100">
        <v>9</v>
      </c>
      <c r="BG19" s="100">
        <v>0.0859</v>
      </c>
      <c r="BH19" s="100">
        <v>0.0981</v>
      </c>
      <c r="BI19" s="100">
        <v>0.1106</v>
      </c>
      <c r="BJ19" s="100">
        <v>0.1233</v>
      </c>
      <c r="BK19" s="100">
        <v>0.1357</v>
      </c>
    </row>
    <row r="20" spans="2:63" ht="15" customHeight="1">
      <c r="B20" s="142" t="s">
        <v>58</v>
      </c>
      <c r="C20" s="142"/>
      <c r="D20" s="142"/>
      <c r="E20" s="122"/>
      <c r="G20" s="139">
        <v>2</v>
      </c>
      <c r="I20" s="142" t="s">
        <v>30</v>
      </c>
      <c r="J20" s="156" t="s">
        <v>123</v>
      </c>
      <c r="M20" s="139">
        <v>33</v>
      </c>
      <c r="N20" s="139">
        <v>33.1</v>
      </c>
      <c r="Z20" s="53"/>
      <c r="AA20" s="10">
        <v>11</v>
      </c>
      <c r="AB20" s="42">
        <v>11</v>
      </c>
      <c r="AC20" s="42">
        <v>1.294</v>
      </c>
      <c r="AD20" s="42">
        <v>1.29</v>
      </c>
      <c r="AE20" s="42">
        <v>1.283</v>
      </c>
      <c r="AF20" s="42">
        <v>1.281</v>
      </c>
      <c r="AG20" s="42">
        <v>1.273</v>
      </c>
      <c r="AH20" s="29"/>
      <c r="AI20" s="29"/>
      <c r="AJ20" s="25">
        <v>11</v>
      </c>
      <c r="AK20" s="43">
        <v>11</v>
      </c>
      <c r="AL20" s="43">
        <v>1.306</v>
      </c>
      <c r="AM20" s="43">
        <v>1.301</v>
      </c>
      <c r="AN20" s="43">
        <v>1.294</v>
      </c>
      <c r="AO20" s="43">
        <v>1.291</v>
      </c>
      <c r="AP20" s="43">
        <v>1.283</v>
      </c>
      <c r="AT20" s="145">
        <v>2</v>
      </c>
      <c r="AU20" s="146">
        <v>0.3</v>
      </c>
      <c r="AV20" s="146">
        <v>1.07</v>
      </c>
      <c r="AW20" s="52"/>
      <c r="AX20" s="153" t="s">
        <v>88</v>
      </c>
      <c r="AY20" s="154">
        <f>LOOKUP(AX21,$AU$19:$AU$24,$AT$19:$AT$24)</f>
        <v>4</v>
      </c>
      <c r="AZ20" s="154"/>
      <c r="BA20" s="154">
        <f>AY20+1</f>
        <v>5</v>
      </c>
      <c r="BD20" s="20"/>
      <c r="BE20" s="101">
        <v>11</v>
      </c>
      <c r="BF20" s="100">
        <v>10</v>
      </c>
      <c r="BG20" s="100">
        <v>0.0763</v>
      </c>
      <c r="BH20" s="100">
        <v>0.0873</v>
      </c>
      <c r="BI20" s="100">
        <v>0.0986</v>
      </c>
      <c r="BJ20" s="100">
        <v>0.1096</v>
      </c>
      <c r="BK20" s="100">
        <v>0.1207</v>
      </c>
    </row>
    <row r="21" spans="2:63" ht="15" customHeight="1">
      <c r="B21" s="142" t="s">
        <v>73</v>
      </c>
      <c r="C21" s="142"/>
      <c r="D21" s="142"/>
      <c r="E21" s="122"/>
      <c r="G21" s="139">
        <v>0.5</v>
      </c>
      <c r="M21" s="139">
        <v>34</v>
      </c>
      <c r="N21" s="139">
        <v>34</v>
      </c>
      <c r="Z21" s="20"/>
      <c r="AB21" s="23"/>
      <c r="AC21" s="23"/>
      <c r="AD21" s="23"/>
      <c r="AI21" s="11"/>
      <c r="AT21" s="145">
        <v>3</v>
      </c>
      <c r="AU21" s="146">
        <v>0.35</v>
      </c>
      <c r="AV21" s="146">
        <v>1.08</v>
      </c>
      <c r="AW21" s="52">
        <v>2</v>
      </c>
      <c r="AX21" s="155">
        <f>LOOKUP(AW21,$B$26:$B$45,$P$26:$P$45)</f>
        <v>0.4174426400000001</v>
      </c>
      <c r="AY21" s="149">
        <f>LOOKUP(AY20,$AT$19:$AT$24,$AU$19:$AU$24)</f>
        <v>0.4</v>
      </c>
      <c r="AZ21" s="149"/>
      <c r="BA21" s="149">
        <f>LOOKUP(BA20,$AT$19:$AT$24,$AU$19:$AU$24)</f>
        <v>0.45</v>
      </c>
      <c r="BB21" s="149">
        <f>LOOKUP(AY21,$AU$19:$AU$24,$AV$19:$AV$24)</f>
        <v>1.09</v>
      </c>
      <c r="BC21" s="149">
        <f>LOOKUP(BA21,$AU$19:$AU$24,$AV$19:$AV$24)</f>
        <v>1.1</v>
      </c>
      <c r="BD21" s="155">
        <f>IF(AX21=AT25,AU25,((BC21-BB21)/(BA21-AY21))*(AX21-AY21)+BB21)</f>
        <v>1.0934885280000002</v>
      </c>
      <c r="BE21" s="105">
        <v>12</v>
      </c>
      <c r="BF21" s="100">
        <v>11</v>
      </c>
      <c r="BG21" s="100">
        <v>0.0687</v>
      </c>
      <c r="BH21" s="100">
        <v>0.0786</v>
      </c>
      <c r="BI21" s="100">
        <v>0.0887</v>
      </c>
      <c r="BJ21" s="100">
        <v>0.0988</v>
      </c>
      <c r="BK21" s="100">
        <v>0.1088</v>
      </c>
    </row>
    <row r="22" spans="13:57" ht="21" customHeight="1">
      <c r="M22" s="177"/>
      <c r="N22" s="177"/>
      <c r="Z22" s="20"/>
      <c r="AB22" s="23"/>
      <c r="AC22" s="23"/>
      <c r="AD22" s="23"/>
      <c r="AI22" s="11"/>
      <c r="AT22" s="145">
        <v>4</v>
      </c>
      <c r="AU22" s="146">
        <v>0.4</v>
      </c>
      <c r="AV22" s="146">
        <v>1.09</v>
      </c>
      <c r="AW22" s="52"/>
      <c r="AX22" s="153" t="s">
        <v>88</v>
      </c>
      <c r="AY22" s="154">
        <f>LOOKUP(AX23,$AU$19:$AU$24,$AT$19:$AT$24)</f>
        <v>3</v>
      </c>
      <c r="AZ22" s="154"/>
      <c r="BA22" s="154">
        <f>AY22+1</f>
        <v>4</v>
      </c>
      <c r="BD22" s="20"/>
      <c r="BE22"/>
    </row>
    <row r="23" spans="6:66" ht="12" customHeight="1">
      <c r="F23" s="160" t="s">
        <v>77</v>
      </c>
      <c r="G23" s="160" t="s">
        <v>93</v>
      </c>
      <c r="I23" s="161" t="s">
        <v>80</v>
      </c>
      <c r="J23" s="162" t="s">
        <v>78</v>
      </c>
      <c r="Z23" s="20"/>
      <c r="AB23" s="23"/>
      <c r="AC23" s="23"/>
      <c r="AD23" s="23"/>
      <c r="AI23" s="11"/>
      <c r="AT23" s="147">
        <v>5</v>
      </c>
      <c r="AU23" s="146">
        <v>0.45</v>
      </c>
      <c r="AV23" s="146">
        <v>1.1</v>
      </c>
      <c r="AW23" s="52">
        <v>3</v>
      </c>
      <c r="AX23" s="155">
        <f>LOOKUP(AW23,$B$26:$B$45,$P$26:$P$45)</f>
        <v>0.35909886</v>
      </c>
      <c r="AY23" s="149">
        <f>LOOKUP(AY22,$AT$19:$AT$24,$AU$19:$AU$24)</f>
        <v>0.35</v>
      </c>
      <c r="AZ23" s="149"/>
      <c r="BA23" s="149">
        <f>LOOKUP(BA22,$AT$19:$AT$24,$AU$19:$AU$24)</f>
        <v>0.4</v>
      </c>
      <c r="BB23" s="149">
        <f>LOOKUP(AY23,$AU$19:$AU$24,$AV$19:$AV$24)</f>
        <v>1.08</v>
      </c>
      <c r="BC23" s="149">
        <f>LOOKUP(BA23,$AU$19:$AU$24,$AV$19:$AV$24)</f>
        <v>1.09</v>
      </c>
      <c r="BD23" s="155">
        <f>IF(AX23=AT27,AU27,((BC23-BB23)/(BA23-AY23))*(AX23-AY23)+BB23)</f>
        <v>1.081819772</v>
      </c>
      <c r="BE23" s="20"/>
      <c r="BF23" s="94" t="s">
        <v>76</v>
      </c>
      <c r="BG23" s="94" t="s">
        <v>43</v>
      </c>
      <c r="BH23" s="94" t="s">
        <v>44</v>
      </c>
      <c r="BI23" s="94" t="s">
        <v>22</v>
      </c>
      <c r="BJ23" s="94" t="s">
        <v>45</v>
      </c>
      <c r="BK23" s="94" t="s">
        <v>46</v>
      </c>
      <c r="BL23" s="103" t="s">
        <v>51</v>
      </c>
      <c r="BM23" s="103" t="s">
        <v>52</v>
      </c>
      <c r="BN23" s="104" t="s">
        <v>53</v>
      </c>
    </row>
    <row r="24" spans="2:66" s="52" customFormat="1" ht="18" customHeight="1">
      <c r="B24" s="54"/>
      <c r="C24" s="55"/>
      <c r="D24" s="55"/>
      <c r="E24" s="55"/>
      <c r="F24" s="55"/>
      <c r="G24" s="55"/>
      <c r="H24" s="55"/>
      <c r="I24" s="55"/>
      <c r="J24" s="55"/>
      <c r="K24" s="55"/>
      <c r="L24" s="10"/>
      <c r="M24" s="10"/>
      <c r="N24" s="10"/>
      <c r="P24" s="10"/>
      <c r="Q24" s="10"/>
      <c r="R24" s="10"/>
      <c r="S24" s="10"/>
      <c r="T24" s="10"/>
      <c r="U24" s="10"/>
      <c r="V24" s="10"/>
      <c r="W24" s="10"/>
      <c r="X24" s="10"/>
      <c r="Y24" s="53"/>
      <c r="Z24" s="20"/>
      <c r="AA24" s="56"/>
      <c r="AH24" s="57"/>
      <c r="AJ24" s="10"/>
      <c r="AK24" s="10"/>
      <c r="AL24" s="10"/>
      <c r="AM24" s="10"/>
      <c r="AN24" s="10"/>
      <c r="AO24" s="10"/>
      <c r="AP24" s="10"/>
      <c r="AQ24" s="10"/>
      <c r="AR24" s="10"/>
      <c r="AS24" s="10"/>
      <c r="AT24" s="147">
        <v>6</v>
      </c>
      <c r="AU24" s="146">
        <v>0.5</v>
      </c>
      <c r="AV24" s="146">
        <v>1.11</v>
      </c>
      <c r="AX24" s="153" t="s">
        <v>88</v>
      </c>
      <c r="AY24" s="154">
        <f>LOOKUP(AX25,$AU$19:$AU$24,$AT$19:$AT$24)</f>
        <v>2</v>
      </c>
      <c r="AZ24" s="154"/>
      <c r="BA24" s="154">
        <f>AY24+1</f>
        <v>3</v>
      </c>
      <c r="BB24" s="10"/>
      <c r="BC24" s="10"/>
      <c r="BD24" s="20"/>
      <c r="BF24" s="67" t="s">
        <v>21</v>
      </c>
      <c r="BG24" s="67">
        <f>LOOKUP(BF25,$BF$10:$BF$21,$BE$10:$BE$21)</f>
        <v>6</v>
      </c>
      <c r="BH24" s="67">
        <f>BG24+1</f>
        <v>7</v>
      </c>
      <c r="BI24" s="68"/>
      <c r="BJ24" s="67">
        <f>LOOKUP(BI25,$BF$10:$BK$10,$BF$8:$BK$8)</f>
        <v>4</v>
      </c>
      <c r="BK24" s="67">
        <f>BJ24+1</f>
        <v>5</v>
      </c>
      <c r="BN24" s="69"/>
    </row>
    <row r="25" spans="2:66" s="52" customFormat="1" ht="30.75" customHeight="1" thickBot="1">
      <c r="B25" s="58" t="s">
        <v>31</v>
      </c>
      <c r="C25" s="172" t="s">
        <v>36</v>
      </c>
      <c r="D25" s="173" t="s">
        <v>66</v>
      </c>
      <c r="E25" s="172" t="s">
        <v>72</v>
      </c>
      <c r="F25" s="172" t="s">
        <v>32</v>
      </c>
      <c r="G25" s="174" t="s">
        <v>39</v>
      </c>
      <c r="H25" s="10"/>
      <c r="I25" s="10"/>
      <c r="J25" s="59" t="s">
        <v>34</v>
      </c>
      <c r="K25" s="59" t="s">
        <v>81</v>
      </c>
      <c r="L25" s="59" t="s">
        <v>79</v>
      </c>
      <c r="P25" s="125" t="s">
        <v>22</v>
      </c>
      <c r="Q25" s="123" t="s">
        <v>75</v>
      </c>
      <c r="R25" s="127" t="s">
        <v>71</v>
      </c>
      <c r="S25" s="128" t="s">
        <v>33</v>
      </c>
      <c r="T25" s="128" t="s">
        <v>56</v>
      </c>
      <c r="U25" s="130" t="s">
        <v>38</v>
      </c>
      <c r="V25" s="128" t="s">
        <v>47</v>
      </c>
      <c r="W25" s="131" t="s">
        <v>37</v>
      </c>
      <c r="X25" s="123" t="s">
        <v>84</v>
      </c>
      <c r="Y25" s="10"/>
      <c r="Z25" s="20"/>
      <c r="AA25" s="60" t="s">
        <v>76</v>
      </c>
      <c r="AB25" s="60" t="s">
        <v>43</v>
      </c>
      <c r="AC25" s="60" t="s">
        <v>44</v>
      </c>
      <c r="AD25" s="60" t="s">
        <v>22</v>
      </c>
      <c r="AE25" s="60" t="s">
        <v>45</v>
      </c>
      <c r="AF25" s="60" t="s">
        <v>46</v>
      </c>
      <c r="AG25" s="61" t="s">
        <v>51</v>
      </c>
      <c r="AH25" s="61" t="s">
        <v>52</v>
      </c>
      <c r="AI25" s="62" t="s">
        <v>53</v>
      </c>
      <c r="AJ25" s="20"/>
      <c r="AK25" s="63" t="s">
        <v>76</v>
      </c>
      <c r="AL25" s="63" t="s">
        <v>43</v>
      </c>
      <c r="AM25" s="63" t="s">
        <v>44</v>
      </c>
      <c r="AN25" s="63" t="s">
        <v>22</v>
      </c>
      <c r="AO25" s="63" t="s">
        <v>45</v>
      </c>
      <c r="AP25" s="63" t="s">
        <v>46</v>
      </c>
      <c r="AQ25" s="64" t="s">
        <v>51</v>
      </c>
      <c r="AR25" s="64" t="s">
        <v>52</v>
      </c>
      <c r="AS25" s="65" t="s">
        <v>53</v>
      </c>
      <c r="AU25" s="47"/>
      <c r="AV25" s="47"/>
      <c r="AW25" s="52">
        <v>4</v>
      </c>
      <c r="AX25" s="155">
        <f>LOOKUP(AW25,$B$26:$B$45,$P$26:$P$45)</f>
        <v>0.34972886000000003</v>
      </c>
      <c r="AY25" s="149">
        <f>LOOKUP(AY24,$AT$19:$AT$24,$AU$19:$AU$24)</f>
        <v>0.3</v>
      </c>
      <c r="AZ25" s="149"/>
      <c r="BA25" s="149">
        <f>LOOKUP(BA24,$AT$19:$AT$24,$AU$19:$AU$24)</f>
        <v>0.35</v>
      </c>
      <c r="BB25" s="149">
        <f>LOOKUP(AY25,$AU$19:$AU$24,$AV$19:$AV$24)</f>
        <v>1.07</v>
      </c>
      <c r="BC25" s="149">
        <f>LOOKUP(BA25,$AU$19:$AU$24,$AV$19:$AV$24)</f>
        <v>1.08</v>
      </c>
      <c r="BD25" s="155">
        <f>IF(AX25=AT29,AU29,((BC25-BB25)/(BA25-AY25))*(AX25-AY25)+BB25)</f>
        <v>1.079945772</v>
      </c>
      <c r="BE25" s="69">
        <v>1</v>
      </c>
      <c r="BF25" s="106">
        <f>LOOKUP(BE25,$B$26:$B$45,$Q$26:$Q$45)</f>
        <v>5.5</v>
      </c>
      <c r="BG25" s="107">
        <f>LOOKUP(BG24,$BE$10:$BE$21,$BF$10:$BF$21)</f>
        <v>5</v>
      </c>
      <c r="BH25" s="107">
        <f>LOOKUP(BH24,$BE$10:$BE$21,$BF$10:$BF$21)</f>
        <v>6</v>
      </c>
      <c r="BI25" s="106">
        <f>LOOKUP(BE25,$B$26:$B$45,$P$26:$P$45)</f>
        <v>0.4174426400000001</v>
      </c>
      <c r="BJ25" s="94">
        <f>LOOKUP(BJ24,$BF$8:$BK$8,$BF$10:$BK$10)</f>
        <v>0.4</v>
      </c>
      <c r="BK25" s="94">
        <f>LOOKUP(BK24,$BF$8:$BK$8,$BF$10:$BK$10)</f>
        <v>0.45</v>
      </c>
      <c r="BL25" s="108">
        <f>((BJ26-BG26)/(BK25-BJ25))*(BI25-BJ25)+BG26</f>
        <v>0.21702361440000004</v>
      </c>
      <c r="BM25" s="109">
        <f>((BK26-BH26)/(BK25-BJ25))*(BI25-BJ25)+BH26</f>
        <v>0.17897705600000002</v>
      </c>
      <c r="BN25" s="110">
        <f>((BM25-BL25)/(BH25-BG25))*(BF25-BG25)+BL25</f>
        <v>0.19800033520000004</v>
      </c>
    </row>
    <row r="26" spans="2:67" s="52" customFormat="1" ht="15" customHeight="1" thickBot="1">
      <c r="B26" s="8">
        <v>1</v>
      </c>
      <c r="C26" s="175">
        <v>45</v>
      </c>
      <c r="D26" s="175">
        <v>5</v>
      </c>
      <c r="E26" s="175">
        <v>26</v>
      </c>
      <c r="F26" s="175">
        <v>162</v>
      </c>
      <c r="G26" s="175" t="s">
        <v>60</v>
      </c>
      <c r="J26" s="66">
        <f aca="true" t="shared" si="0" ref="J26:J45">IF(S26="","",T26*F26*10/S26^2)</f>
        <v>8.941721694797243</v>
      </c>
      <c r="K26" s="135">
        <f aca="true" t="shared" si="1" ref="K26:K45">IF(J26="","",J26*X26)</f>
        <v>9.777670093829505</v>
      </c>
      <c r="L26" s="66">
        <f aca="true" t="shared" si="2" ref="L26:L45">IF(J26="","",J26*U26*W26*V26)</f>
        <v>1.87136990377509</v>
      </c>
      <c r="P26" s="126">
        <f aca="true" t="shared" si="3" ref="P26:P45">IF(F26="","",IF(G26=$BC$10,$AY$10*E26^2+$AZ$10*E26+$BB$10,IF(G26=$BC$11,$AY$11*E26^2+$AZ$11*E26+$BB$11,$AY$12*E26^2+$AZ$12*E26+$BB$12)))</f>
        <v>0.4174426400000001</v>
      </c>
      <c r="Q26" s="124">
        <f aca="true" t="shared" si="4" ref="Q26:Q45">IF(D26="","",D26+$G$21)</f>
        <v>5.5</v>
      </c>
      <c r="R26" s="129">
        <f aca="true" t="shared" si="5" ref="R26:R45">IF(E26="","",LOOKUP(E26,$M$10:$M$21,$N$10:$N$21))</f>
        <v>25.9</v>
      </c>
      <c r="S26" s="129">
        <f aca="true" t="shared" si="6" ref="S26:S45">IF(D26="","",$G$19-($G$20+D26+$G$21))</f>
        <v>58.5</v>
      </c>
      <c r="T26" s="132">
        <f aca="true" t="shared" si="7" ref="T26:T45">IF(F26="","",IF(G26=$BC$10,$BA$10*R26^$AX$10,IF(G26=$BC$11,$BA$11*R26^$AX$11,$BA$12*R26^$AX$12)))</f>
        <v>18.889387080259176</v>
      </c>
      <c r="U26" s="133">
        <f>IF(D26="","",IF(C26&lt;50,AI27,AS27))</f>
        <v>1.0393255736</v>
      </c>
      <c r="V26" s="133">
        <f>IF(D26="","",BN25)</f>
        <v>0.19800033520000004</v>
      </c>
      <c r="W26" s="134">
        <f aca="true" t="shared" si="8" ref="W26:W45">IF(G26="","",LOOKUP(G26,$AB$3:$AB$5,$AC$3:$AC$5))</f>
        <v>1.017</v>
      </c>
      <c r="X26" s="126">
        <f>BD19</f>
        <v>1.0934885280000002</v>
      </c>
      <c r="AA26" s="67" t="s">
        <v>21</v>
      </c>
      <c r="AB26" s="67">
        <f>LOOKUP(AA27,$AB$10:$AB$20,$AA$10:$AA$20)</f>
        <v>5</v>
      </c>
      <c r="AC26" s="67">
        <f>AB26+1</f>
        <v>6</v>
      </c>
      <c r="AD26" s="68"/>
      <c r="AE26" s="67">
        <f>LOOKUP(AD27,$AB$10:$AG$10,$AB$8:$AG$8)</f>
        <v>4</v>
      </c>
      <c r="AF26" s="67">
        <f>AE26+1</f>
        <v>5</v>
      </c>
      <c r="AI26" s="69"/>
      <c r="AK26" s="67" t="s">
        <v>21</v>
      </c>
      <c r="AL26" s="67">
        <f>LOOKUP(AK27,$AK$10:$AK$20,$AJ$10:$AJ$20)</f>
        <v>5</v>
      </c>
      <c r="AM26" s="67">
        <f>AL26+1</f>
        <v>6</v>
      </c>
      <c r="AN26" s="68"/>
      <c r="AO26" s="67">
        <f>LOOKUP(AN27,$AB$10:$AG$10,$AB$8:$AG$8)</f>
        <v>4</v>
      </c>
      <c r="AP26" s="67">
        <f>AO26+1</f>
        <v>5</v>
      </c>
      <c r="AS26" s="69"/>
      <c r="AU26" s="47"/>
      <c r="AV26" s="47"/>
      <c r="AX26" s="153" t="s">
        <v>88</v>
      </c>
      <c r="AY26" s="154">
        <f>LOOKUP(AX27,$AU$19:$AU$24,$AT$19:$AT$24)</f>
        <v>2</v>
      </c>
      <c r="AZ26" s="154"/>
      <c r="BA26" s="154">
        <f>AY26+1</f>
        <v>3</v>
      </c>
      <c r="BB26" s="10"/>
      <c r="BC26" s="10"/>
      <c r="BD26" s="20"/>
      <c r="BE26" s="80"/>
      <c r="BG26" s="111">
        <f>HLOOKUP(BJ25,$BF$10:$BK$21,BG24)</f>
        <v>0.209</v>
      </c>
      <c r="BH26" s="112">
        <f>HLOOKUP(BJ25,$BF$10:$BK$21,BH24)</f>
        <v>0.172</v>
      </c>
      <c r="BI26" s="113"/>
      <c r="BJ26" s="114">
        <f>HLOOKUP(BK25,$BF$10:$BK$21,BG24)</f>
        <v>0.232</v>
      </c>
      <c r="BK26" s="115">
        <f>HLOOKUP(BK25,$BF$10:$BK$21,BH24)</f>
        <v>0.192</v>
      </c>
      <c r="BM26" s="57"/>
      <c r="BN26" s="69"/>
      <c r="BO26"/>
    </row>
    <row r="27" spans="2:67" s="52" customFormat="1" ht="15" customHeight="1" thickBot="1">
      <c r="B27" s="8">
        <v>2</v>
      </c>
      <c r="C27" s="175">
        <v>45</v>
      </c>
      <c r="D27" s="175">
        <v>5.1</v>
      </c>
      <c r="E27" s="175">
        <v>26</v>
      </c>
      <c r="F27" s="175">
        <v>157</v>
      </c>
      <c r="G27" s="175" t="s">
        <v>60</v>
      </c>
      <c r="J27" s="66">
        <f t="shared" si="0"/>
        <v>8.695445239493488</v>
      </c>
      <c r="K27" s="135">
        <f t="shared" si="1"/>
        <v>9.508369615238342</v>
      </c>
      <c r="L27" s="66">
        <f t="shared" si="2"/>
        <v>1.7967686146294026</v>
      </c>
      <c r="P27" s="126">
        <f t="shared" si="3"/>
        <v>0.4174426400000001</v>
      </c>
      <c r="Q27" s="124">
        <f t="shared" si="4"/>
        <v>5.6</v>
      </c>
      <c r="R27" s="129">
        <f t="shared" si="5"/>
        <v>25.9</v>
      </c>
      <c r="S27" s="129">
        <f t="shared" si="6"/>
        <v>58.4</v>
      </c>
      <c r="T27" s="132">
        <f t="shared" si="7"/>
        <v>18.889387080259176</v>
      </c>
      <c r="U27" s="133">
        <f>IF(D27="","",IF(C27&lt;50,AI30,AS30))</f>
        <v>1.04626045888</v>
      </c>
      <c r="V27" s="133">
        <f>IF(D27="","",BN28)</f>
        <v>0.19419567936000004</v>
      </c>
      <c r="W27" s="134">
        <f t="shared" si="8"/>
        <v>1.017</v>
      </c>
      <c r="X27" s="126">
        <f>BD21</f>
        <v>1.0934885280000002</v>
      </c>
      <c r="Z27" s="69">
        <v>1</v>
      </c>
      <c r="AA27" s="70">
        <f>LOOKUP(Z27,$B$26:$B$45,$Q$26:$Q$45)</f>
        <v>5.5</v>
      </c>
      <c r="AB27" s="71">
        <f>LOOKUP(AB26,$AA$10:$AA$20,$AB$10:$AB$20)</f>
        <v>5</v>
      </c>
      <c r="AC27" s="71">
        <f>LOOKUP(AC26,$AA$10:$AA$20,$AB$10:$AB$20)</f>
        <v>6</v>
      </c>
      <c r="AD27" s="70">
        <f>LOOKUP(Z27,$B$26:$B$45,$P$26:$P$45)</f>
        <v>0.4174426400000001</v>
      </c>
      <c r="AE27" s="60">
        <f>LOOKUP(AE26,$AB$8:$AF$8,$AB$10:$AF$10)</f>
        <v>0.4</v>
      </c>
      <c r="AF27" s="60">
        <f>LOOKUP(AF26,$AB$8:$AG$8,$AB$10:$AG$10)</f>
        <v>0.45</v>
      </c>
      <c r="AG27" s="72">
        <f>((AE28-AB28)/(AF27-AE27))*(AD27-AE27)+AB28</f>
        <v>1.0046511472</v>
      </c>
      <c r="AH27" s="73">
        <f>((AF28-AC28)/(AF27-AE27))*(AD27-AE27)+AC28</f>
        <v>1.074</v>
      </c>
      <c r="AI27" s="74">
        <f>((AH27-AG27)/(AC27-AB27))*(AA27-AB27)+AG27</f>
        <v>1.0393255736</v>
      </c>
      <c r="AJ27" s="69">
        <v>1</v>
      </c>
      <c r="AK27" s="75">
        <f>LOOKUP(AJ27,$B$26:$B$45,$Q$26:$Q$45)</f>
        <v>5.5</v>
      </c>
      <c r="AL27" s="76">
        <f>LOOKUP(AL26,$AJ$10:$AJ$20,$AK$10:$AK$20)</f>
        <v>5</v>
      </c>
      <c r="AM27" s="76">
        <f>LOOKUP(AM26,$AJ$10:$AJ$20,$AK$10:$AK$20)</f>
        <v>6</v>
      </c>
      <c r="AN27" s="75">
        <f>LOOKUP(AJ27,$B$26:$B$45,$P$26:$P$45)</f>
        <v>0.4174426400000001</v>
      </c>
      <c r="AO27" s="63">
        <f>LOOKUP(AO26,$AB$8:$AF$8,$AB$10:$AF$10)</f>
        <v>0.4</v>
      </c>
      <c r="AP27" s="63">
        <f>LOOKUP(AP26,$AB$8:$AG$8,$AB$10:$AG$10)</f>
        <v>0.45</v>
      </c>
      <c r="AQ27" s="77">
        <f>((AO28-AL28)/(AP27-AO27))*(AN27-AO27)+AL28</f>
        <v>1.0799534416</v>
      </c>
      <c r="AR27" s="78">
        <f>((AP28-AM28)/(AP27-AO27))*(AN27-AO27)+AM28</f>
        <v>1.1506511472</v>
      </c>
      <c r="AS27" s="79">
        <f>((AR27-AQ27)/(AM27-AL27))*(AK27-AL27)+AQ27</f>
        <v>1.1153022944000002</v>
      </c>
      <c r="AU27" s="47"/>
      <c r="AV27" s="47"/>
      <c r="AW27" s="52">
        <v>5</v>
      </c>
      <c r="AX27" s="155">
        <f>LOOKUP(AW27,$B$26:$B$45,$P$26:$P$45)</f>
        <v>0.34972886000000003</v>
      </c>
      <c r="AY27" s="149">
        <f>LOOKUP(AY26,$AT$19:$AT$24,$AU$19:$AU$24)</f>
        <v>0.3</v>
      </c>
      <c r="AZ27" s="149"/>
      <c r="BA27" s="149">
        <f>LOOKUP(BA26,$AT$19:$AT$24,$AU$19:$AU$24)</f>
        <v>0.35</v>
      </c>
      <c r="BB27" s="149">
        <f>LOOKUP(AY27,$AU$19:$AU$24,$AV$19:$AV$24)</f>
        <v>1.07</v>
      </c>
      <c r="BC27" s="149">
        <f>LOOKUP(BA27,$AU$19:$AU$24,$AV$19:$AV$24)</f>
        <v>1.08</v>
      </c>
      <c r="BD27" s="155">
        <f>IF(AX27=AT31,AU31,((BC27-BB27)/(BA27-AY27))*(AX27-AY27)+BB27)</f>
        <v>1.079945772</v>
      </c>
      <c r="BF27" s="67" t="s">
        <v>21</v>
      </c>
      <c r="BG27" s="67">
        <f>LOOKUP(BF28,$BF$10:$BF$21,$BE$10:$BE$21)</f>
        <v>6</v>
      </c>
      <c r="BH27" s="67">
        <f>BG27+1</f>
        <v>7</v>
      </c>
      <c r="BI27" s="68"/>
      <c r="BJ27" s="67">
        <f>LOOKUP(BI28,$BF$10:$BK$10,$BF$8:$BK$8)</f>
        <v>4</v>
      </c>
      <c r="BK27" s="67">
        <f>BJ27+1</f>
        <v>5</v>
      </c>
      <c r="BN27" s="69"/>
      <c r="BO27"/>
    </row>
    <row r="28" spans="2:67" s="52" customFormat="1" ht="15" customHeight="1" thickBot="1">
      <c r="B28" s="8">
        <v>3</v>
      </c>
      <c r="C28" s="175">
        <v>44</v>
      </c>
      <c r="D28" s="175">
        <v>4.1</v>
      </c>
      <c r="E28" s="175">
        <v>28</v>
      </c>
      <c r="F28" s="175">
        <v>62</v>
      </c>
      <c r="G28" s="175" t="s">
        <v>59</v>
      </c>
      <c r="J28" s="66">
        <f t="shared" si="0"/>
        <v>5.20128331576143</v>
      </c>
      <c r="K28" s="135">
        <f t="shared" si="1"/>
        <v>5.626851130764435</v>
      </c>
      <c r="L28" s="66">
        <f t="shared" si="2"/>
        <v>1.0610861509101182</v>
      </c>
      <c r="P28" s="126">
        <f t="shared" si="3"/>
        <v>0.35909886</v>
      </c>
      <c r="Q28" s="124">
        <f t="shared" si="4"/>
        <v>4.6</v>
      </c>
      <c r="R28" s="129">
        <f t="shared" si="5"/>
        <v>28.1</v>
      </c>
      <c r="S28" s="129">
        <f t="shared" si="6"/>
        <v>59.4</v>
      </c>
      <c r="T28" s="132">
        <f t="shared" si="7"/>
        <v>29.6</v>
      </c>
      <c r="U28" s="133">
        <f>IF(D28="","",IF(C28&lt;50,AI33,AS33))</f>
        <v>0.9803455817599999</v>
      </c>
      <c r="V28" s="133">
        <f>IF(D28="","",BN31)</f>
        <v>0.20809466192000003</v>
      </c>
      <c r="W28" s="134">
        <f t="shared" si="8"/>
        <v>1</v>
      </c>
      <c r="X28" s="126">
        <f>BD23</f>
        <v>1.081819772</v>
      </c>
      <c r="Z28" s="80"/>
      <c r="AB28" s="81">
        <f>HLOOKUP(AE27,$AB$10:$AG$20,AB26)</f>
        <v>1.005</v>
      </c>
      <c r="AC28" s="82">
        <f>HLOOKUP(AE27,$AB$10:$AG$20,AC26)</f>
        <v>1.074</v>
      </c>
      <c r="AD28" s="83"/>
      <c r="AE28" s="81">
        <f>HLOOKUP(AF27,$AB$10:$AG$20,AB26)</f>
        <v>1.004</v>
      </c>
      <c r="AF28" s="82">
        <f>HLOOKUP(AF27,$AB$10:$AG$20,AC26)</f>
        <v>1.074</v>
      </c>
      <c r="AH28" s="57"/>
      <c r="AI28" s="69"/>
      <c r="AJ28" s="80"/>
      <c r="AL28" s="84">
        <f>HLOOKUP(AO27,$AK$10:$AP$20,AL26)</f>
        <v>1.081</v>
      </c>
      <c r="AM28" s="85">
        <f>HLOOKUP(AO27,$AK$10:$AP$20,AM26)</f>
        <v>1.151</v>
      </c>
      <c r="AN28" s="86"/>
      <c r="AO28" s="87">
        <f>HLOOKUP(AP27,$AK$10:$AP$20,AL26)</f>
        <v>1.078</v>
      </c>
      <c r="AP28" s="88">
        <f>HLOOKUP(AP27,$AK$10:$AP$20,AM26)</f>
        <v>1.15</v>
      </c>
      <c r="AR28" s="57"/>
      <c r="AS28" s="69"/>
      <c r="AU28" s="47"/>
      <c r="AV28" s="47"/>
      <c r="AX28" s="153" t="s">
        <v>88</v>
      </c>
      <c r="AY28" s="154">
        <f>LOOKUP(AX29,$AU$19:$AU$24,$AT$19:$AT$24)</f>
        <v>2</v>
      </c>
      <c r="AZ28" s="154"/>
      <c r="BA28" s="154">
        <f>AY28+1</f>
        <v>3</v>
      </c>
      <c r="BB28" s="10"/>
      <c r="BC28" s="10"/>
      <c r="BD28" s="20"/>
      <c r="BE28" s="69">
        <v>2</v>
      </c>
      <c r="BF28" s="106">
        <f>LOOKUP(BE28,$B$26:$B$45,$Q$26:$Q$45)</f>
        <v>5.6</v>
      </c>
      <c r="BG28" s="107">
        <f>LOOKUP(BG27,$BE$10:$BE$21,$BF$10:$BF$21)</f>
        <v>5</v>
      </c>
      <c r="BH28" s="107">
        <f>LOOKUP(BH27,$BE$10:$BE$21,$BF$10:$BF$21)</f>
        <v>6</v>
      </c>
      <c r="BI28" s="106">
        <f>LOOKUP(BE28,$B$26:$B$45,$P$26:$P$45)</f>
        <v>0.4174426400000001</v>
      </c>
      <c r="BJ28" s="94">
        <f>LOOKUP(BJ27,$BF$8:$BK$8,$BF$10:$BK$10)</f>
        <v>0.4</v>
      </c>
      <c r="BK28" s="94">
        <f>LOOKUP(BK27,$BF$8:$BK$8,$BF$10:$BK$10)</f>
        <v>0.45</v>
      </c>
      <c r="BL28" s="108">
        <f>((BJ29-BG29)/(BK28-BJ28))*(BI28-BJ28)+BG29</f>
        <v>0.21702361440000004</v>
      </c>
      <c r="BM28" s="109">
        <f>((BK29-BH29)/(BK28-BJ28))*(BI28-BJ28)+BH29</f>
        <v>0.17897705600000002</v>
      </c>
      <c r="BN28" s="110">
        <f>((BM28-BL28)/(BH28-BG28))*(BF28-BG28)+BL28</f>
        <v>0.19419567936000004</v>
      </c>
      <c r="BO28"/>
    </row>
    <row r="29" spans="2:67" s="52" customFormat="1" ht="15" customHeight="1" thickBot="1">
      <c r="B29" s="8">
        <v>4</v>
      </c>
      <c r="C29" s="175">
        <v>54</v>
      </c>
      <c r="D29" s="175">
        <v>4.9</v>
      </c>
      <c r="E29" s="175">
        <v>27</v>
      </c>
      <c r="F29" s="175">
        <v>114</v>
      </c>
      <c r="G29" s="175" t="s">
        <v>59</v>
      </c>
      <c r="J29" s="66">
        <f t="shared" si="0"/>
        <v>8.696271894321157</v>
      </c>
      <c r="K29" s="135">
        <f t="shared" si="1"/>
        <v>9.391502064434565</v>
      </c>
      <c r="L29" s="66">
        <f t="shared" si="2"/>
        <v>1.6814132384122507</v>
      </c>
      <c r="P29" s="126">
        <f t="shared" si="3"/>
        <v>0.34972886000000003</v>
      </c>
      <c r="Q29" s="124">
        <f t="shared" si="4"/>
        <v>5.4</v>
      </c>
      <c r="R29" s="129">
        <f t="shared" si="5"/>
        <v>27</v>
      </c>
      <c r="S29" s="129">
        <f t="shared" si="6"/>
        <v>58.6</v>
      </c>
      <c r="T29" s="132">
        <f t="shared" si="7"/>
        <v>26.19530687212551</v>
      </c>
      <c r="U29" s="133">
        <f>IF(D29="","",IF(C29&lt;50,AI36,AS36))</f>
        <v>1.1132216912</v>
      </c>
      <c r="V29" s="133">
        <f>IF(D29="","",BN34)</f>
        <v>0.17368395208</v>
      </c>
      <c r="W29" s="134">
        <f t="shared" si="8"/>
        <v>1</v>
      </c>
      <c r="X29" s="126">
        <f>BD25</f>
        <v>1.079945772</v>
      </c>
      <c r="AA29" s="67" t="s">
        <v>21</v>
      </c>
      <c r="AB29" s="67">
        <f>LOOKUP(AA30,$AB$10:$AB$20,$AA$10:$AA$20)</f>
        <v>5</v>
      </c>
      <c r="AC29" s="67">
        <f>AB29+1</f>
        <v>6</v>
      </c>
      <c r="AD29" s="68"/>
      <c r="AE29" s="67">
        <f>LOOKUP(AD30,$AB$10:$AG$10,$AB$8:$AG$8)</f>
        <v>4</v>
      </c>
      <c r="AF29" s="67">
        <f>AE29+1</f>
        <v>5</v>
      </c>
      <c r="AI29" s="69"/>
      <c r="AK29" s="67" t="s">
        <v>21</v>
      </c>
      <c r="AL29" s="67">
        <f>LOOKUP(AK30,$AK$10:$AK$20,$AJ$10:$AJ$20)</f>
        <v>5</v>
      </c>
      <c r="AM29" s="67">
        <f>AL29+1</f>
        <v>6</v>
      </c>
      <c r="AN29" s="68"/>
      <c r="AO29" s="67">
        <f>LOOKUP(AN30,$AB$10:$AG$10,$AB$8:$AG$8)</f>
        <v>4</v>
      </c>
      <c r="AP29" s="67">
        <f>AO29+1</f>
        <v>5</v>
      </c>
      <c r="AS29" s="69"/>
      <c r="AU29" s="47"/>
      <c r="AV29" s="47"/>
      <c r="AW29" s="52">
        <v>6</v>
      </c>
      <c r="AX29" s="155">
        <f>LOOKUP(AW29,$B$26:$B$45,$P$26:$P$45)</f>
        <v>0.33970685999999994</v>
      </c>
      <c r="AY29" s="149">
        <f>LOOKUP(AY28,$AT$19:$AT$24,$AU$19:$AU$24)</f>
        <v>0.3</v>
      </c>
      <c r="AZ29" s="149"/>
      <c r="BA29" s="149">
        <f>LOOKUP(BA28,$AT$19:$AT$24,$AU$19:$AU$24)</f>
        <v>0.35</v>
      </c>
      <c r="BB29" s="149">
        <f>LOOKUP(AY29,$AU$19:$AU$24,$AV$19:$AV$24)</f>
        <v>1.07</v>
      </c>
      <c r="BC29" s="149">
        <f>LOOKUP(BA29,$AU$19:$AU$24,$AV$19:$AV$24)</f>
        <v>1.08</v>
      </c>
      <c r="BD29" s="155">
        <f>IF(AX29=AT33,AU33,((BC29-BB29)/(BA29-AY29))*(AX29-AY29)+BB29)</f>
        <v>1.077941372</v>
      </c>
      <c r="BE29" s="80"/>
      <c r="BG29" s="111">
        <f>HLOOKUP(BJ28,$BF$10:$BK$21,BG27)</f>
        <v>0.209</v>
      </c>
      <c r="BH29" s="112">
        <f>HLOOKUP(BJ28,$BF$10:$BK$21,BH27)</f>
        <v>0.172</v>
      </c>
      <c r="BI29" s="113"/>
      <c r="BJ29" s="114">
        <f>HLOOKUP(BK28,$BF$10:$BK$21,BG27)</f>
        <v>0.232</v>
      </c>
      <c r="BK29" s="115">
        <f>HLOOKUP(BK28,$BF$10:$BK$21,BH27)</f>
        <v>0.192</v>
      </c>
      <c r="BM29" s="57"/>
      <c r="BN29" s="69"/>
      <c r="BO29"/>
    </row>
    <row r="30" spans="2:67" s="52" customFormat="1" ht="15" customHeight="1" thickBot="1">
      <c r="B30" s="8">
        <v>5</v>
      </c>
      <c r="C30" s="175">
        <v>50</v>
      </c>
      <c r="D30" s="175">
        <v>5.2</v>
      </c>
      <c r="E30" s="175">
        <v>27</v>
      </c>
      <c r="F30" s="175">
        <v>94</v>
      </c>
      <c r="G30" s="175" t="s">
        <v>59</v>
      </c>
      <c r="J30" s="66">
        <f t="shared" si="0"/>
        <v>7.244597047800305</v>
      </c>
      <c r="K30" s="135">
        <f t="shared" si="1"/>
        <v>7.823771951615622</v>
      </c>
      <c r="L30" s="66">
        <f t="shared" si="2"/>
        <v>1.3487106146654544</v>
      </c>
      <c r="P30" s="126">
        <f t="shared" si="3"/>
        <v>0.34972886000000003</v>
      </c>
      <c r="Q30" s="124">
        <f t="shared" si="4"/>
        <v>5.7</v>
      </c>
      <c r="R30" s="129">
        <f t="shared" si="5"/>
        <v>27</v>
      </c>
      <c r="S30" s="129">
        <f t="shared" si="6"/>
        <v>58.3</v>
      </c>
      <c r="T30" s="132">
        <f t="shared" si="7"/>
        <v>26.19530687212551</v>
      </c>
      <c r="U30" s="133">
        <f>IF(D30="","",IF(C30&lt;50,AI39,AS39))</f>
        <v>1.1366216912</v>
      </c>
      <c r="V30" s="133">
        <f>IF(D30="","",BN37)</f>
        <v>0.16379045944000004</v>
      </c>
      <c r="W30" s="134">
        <f t="shared" si="8"/>
        <v>1</v>
      </c>
      <c r="X30" s="126">
        <f>BD27</f>
        <v>1.079945772</v>
      </c>
      <c r="Z30" s="69">
        <v>2</v>
      </c>
      <c r="AA30" s="70">
        <f>LOOKUP(Z30,$B$26:$B$45,$Q$26:$Q$45)</f>
        <v>5.6</v>
      </c>
      <c r="AB30" s="71">
        <f>LOOKUP(AB29,$AA$10:$AA$20,$AB$10:$AB$20)</f>
        <v>5</v>
      </c>
      <c r="AC30" s="71">
        <f>LOOKUP(AC29,$AA$10:$AA$20,$AB$10:$AB$20)</f>
        <v>6</v>
      </c>
      <c r="AD30" s="70">
        <f>LOOKUP(Z30,$B$26:$B$45,$P$26:$P$45)</f>
        <v>0.4174426400000001</v>
      </c>
      <c r="AE30" s="60">
        <f>LOOKUP(AE29,$AB$8:$AF$8,$AB$10:$AF$10)</f>
        <v>0.4</v>
      </c>
      <c r="AF30" s="60">
        <f>LOOKUP(AF29,$AB$8:$AG$8,$AB$10:$AG$10)</f>
        <v>0.45</v>
      </c>
      <c r="AG30" s="72">
        <f>((AE31-AB31)/(AF30-AE30))*(AD30-AE30)+AB31</f>
        <v>1.0046511472</v>
      </c>
      <c r="AH30" s="73">
        <f>((AF31-AC31)/(AF30-AE30))*(AD30-AE30)+AC31</f>
        <v>1.074</v>
      </c>
      <c r="AI30" s="74">
        <f>((AH30-AG30)/(AC30-AB30))*(AA30-AB30)+AG30</f>
        <v>1.04626045888</v>
      </c>
      <c r="AJ30" s="69">
        <v>2</v>
      </c>
      <c r="AK30" s="75">
        <f>LOOKUP(AJ30,$B$26:$B$45,$Q$26:$Q$45)</f>
        <v>5.6</v>
      </c>
      <c r="AL30" s="76">
        <f>LOOKUP(AL29,$AJ$10:$AJ$20,$AK$10:$AK$20)</f>
        <v>5</v>
      </c>
      <c r="AM30" s="76">
        <f>LOOKUP(AM29,$AJ$10:$AJ$20,$AK$10:$AK$20)</f>
        <v>6</v>
      </c>
      <c r="AN30" s="75">
        <f>LOOKUP(AJ30,$B$26:$B$45,$P$26:$P$45)</f>
        <v>0.4174426400000001</v>
      </c>
      <c r="AO30" s="63">
        <f>LOOKUP(AO29,$AB$8:$AF$8,$AB$10:$AF$10)</f>
        <v>0.4</v>
      </c>
      <c r="AP30" s="63">
        <f>LOOKUP(AP29,$AB$8:$AG$8,$AB$10:$AG$10)</f>
        <v>0.45</v>
      </c>
      <c r="AQ30" s="77">
        <f>((AO31-AL31)/(AP30-AO30))*(AN30-AO30)+AL31</f>
        <v>1.0799534416</v>
      </c>
      <c r="AR30" s="78">
        <f>((AP31-AM31)/(AP30-AO30))*(AN30-AO30)+AM31</f>
        <v>1.1506511472</v>
      </c>
      <c r="AS30" s="79">
        <f>((AR30-AQ30)/(AM30-AL30))*(AK30-AL30)+AQ30</f>
        <v>1.12237206496</v>
      </c>
      <c r="AU30" s="47"/>
      <c r="AV30" s="47"/>
      <c r="AX30" s="153" t="s">
        <v>88</v>
      </c>
      <c r="AY30" s="154">
        <f>LOOKUP(AX31,$AU$19:$AU$24,$AT$19:$AT$24)</f>
        <v>3</v>
      </c>
      <c r="AZ30" s="154"/>
      <c r="BA30" s="154">
        <f>AY30+1</f>
        <v>4</v>
      </c>
      <c r="BB30" s="10"/>
      <c r="BC30" s="10"/>
      <c r="BD30" s="20"/>
      <c r="BF30" s="67" t="s">
        <v>21</v>
      </c>
      <c r="BG30" s="67">
        <f>LOOKUP(BF31,$BF$10:$BF$21,$BE$10:$BE$21)</f>
        <v>5</v>
      </c>
      <c r="BH30" s="67">
        <f>BG30+1</f>
        <v>6</v>
      </c>
      <c r="BI30" s="68"/>
      <c r="BJ30" s="67">
        <f>LOOKUP(BI31,$BF$10:$BK$10,$BF$8:$BK$8)</f>
        <v>3</v>
      </c>
      <c r="BK30" s="67">
        <f>BJ30+1</f>
        <v>4</v>
      </c>
      <c r="BN30" s="69"/>
      <c r="BO30"/>
    </row>
    <row r="31" spans="2:67" s="52" customFormat="1" ht="15" customHeight="1" thickBot="1">
      <c r="B31" s="8">
        <v>6</v>
      </c>
      <c r="C31" s="175">
        <v>45</v>
      </c>
      <c r="D31" s="175">
        <v>3.9</v>
      </c>
      <c r="E31" s="175">
        <v>26</v>
      </c>
      <c r="F31" s="175">
        <v>84</v>
      </c>
      <c r="G31" s="175" t="s">
        <v>59</v>
      </c>
      <c r="J31" s="66">
        <f t="shared" si="0"/>
        <v>5.4542421697430195</v>
      </c>
      <c r="K31" s="135">
        <f t="shared" si="1"/>
        <v>5.879353287673047</v>
      </c>
      <c r="L31" s="66">
        <f t="shared" si="2"/>
        <v>1.09821714769032</v>
      </c>
      <c r="P31" s="126">
        <f t="shared" si="3"/>
        <v>0.33970685999999994</v>
      </c>
      <c r="Q31" s="124">
        <f t="shared" si="4"/>
        <v>4.4</v>
      </c>
      <c r="R31" s="129">
        <f t="shared" si="5"/>
        <v>25.9</v>
      </c>
      <c r="S31" s="129">
        <f t="shared" si="6"/>
        <v>59.6</v>
      </c>
      <c r="T31" s="132">
        <f t="shared" si="7"/>
        <v>23.0646915067552</v>
      </c>
      <c r="U31" s="133">
        <f>IF(D31="","",IF(C31&lt;50,AI42,AS42))</f>
        <v>0.9674294469599999</v>
      </c>
      <c r="V31" s="133">
        <f>IF(D31="","",BN40)</f>
        <v>0.20812991231999994</v>
      </c>
      <c r="W31" s="134">
        <f t="shared" si="8"/>
        <v>1</v>
      </c>
      <c r="X31" s="126">
        <f>BD29</f>
        <v>1.077941372</v>
      </c>
      <c r="Z31" s="80"/>
      <c r="AB31" s="81">
        <f>HLOOKUP(AE30,$AB$10:$AG$20,AB29)</f>
        <v>1.005</v>
      </c>
      <c r="AC31" s="82">
        <f>HLOOKUP(AE30,$AB$10:$AG$20,AC29)</f>
        <v>1.074</v>
      </c>
      <c r="AD31" s="83"/>
      <c r="AE31" s="81">
        <f>HLOOKUP(AF30,$AB$10:$AG$20,AB29)</f>
        <v>1.004</v>
      </c>
      <c r="AF31" s="82">
        <f>HLOOKUP(AF30,$AB$10:$AG$20,AC29)</f>
        <v>1.074</v>
      </c>
      <c r="AH31" s="57"/>
      <c r="AI31" s="69"/>
      <c r="AJ31" s="80"/>
      <c r="AL31" s="84">
        <f>HLOOKUP(AO30,$AK$10:$AP$20,AL29)</f>
        <v>1.081</v>
      </c>
      <c r="AM31" s="85">
        <f>HLOOKUP(AO30,$AK$10:$AP$20,AM29)</f>
        <v>1.151</v>
      </c>
      <c r="AN31" s="86"/>
      <c r="AO31" s="87">
        <f>HLOOKUP(AP30,$AK$10:$AP$20,AL29)</f>
        <v>1.078</v>
      </c>
      <c r="AP31" s="88">
        <f>HLOOKUP(AP30,$AK$10:$AP$20,AM29)</f>
        <v>1.15</v>
      </c>
      <c r="AR31" s="57"/>
      <c r="AS31" s="69"/>
      <c r="AU31" s="47"/>
      <c r="AV31" s="47"/>
      <c r="AW31" s="52">
        <v>7</v>
      </c>
      <c r="AX31" s="155">
        <f>LOOKUP(AW31,$B$26:$B$45,$P$26:$P$45)</f>
        <v>0.35909886</v>
      </c>
      <c r="AY31" s="149">
        <f>LOOKUP(AY30,$AT$19:$AT$24,$AU$19:$AU$24)</f>
        <v>0.35</v>
      </c>
      <c r="AZ31" s="149"/>
      <c r="BA31" s="149">
        <f>LOOKUP(BA30,$AT$19:$AT$24,$AU$19:$AU$24)</f>
        <v>0.4</v>
      </c>
      <c r="BB31" s="149">
        <f>LOOKUP(AY31,$AU$19:$AU$24,$AV$19:$AV$24)</f>
        <v>1.08</v>
      </c>
      <c r="BC31" s="149">
        <f>LOOKUP(BA31,$AU$19:$AU$24,$AV$19:$AV$24)</f>
        <v>1.09</v>
      </c>
      <c r="BD31" s="155">
        <f>IF(AX31=AT35,AU35,((BC31-BB31)/(BA31-AY31))*(AX31-AY31)+BB31)</f>
        <v>1.081819772</v>
      </c>
      <c r="BE31" s="69">
        <v>3</v>
      </c>
      <c r="BF31" s="106">
        <f>LOOKUP(BE31,$B$26:$B$45,$Q$26:$Q$45)</f>
        <v>4.6</v>
      </c>
      <c r="BG31" s="107">
        <f>LOOKUP(BG30,$BE$10:$BE$21,$BF$10:$BF$21)</f>
        <v>4.5</v>
      </c>
      <c r="BH31" s="107">
        <f>LOOKUP(BH30,$BE$10:$BE$21,$BF$10:$BF$21)</f>
        <v>5</v>
      </c>
      <c r="BI31" s="106">
        <f>LOOKUP(BE31,$B$26:$B$45,$P$26:$P$45)</f>
        <v>0.35909886</v>
      </c>
      <c r="BJ31" s="94">
        <f>LOOKUP(BJ30,$BF$8:$BK$8,$BF$10:$BK$10)</f>
        <v>0.35</v>
      </c>
      <c r="BK31" s="94">
        <f>LOOKUP(BK30,$BF$8:$BK$8,$BF$10:$BK$10)</f>
        <v>0.4</v>
      </c>
      <c r="BL31" s="108">
        <f>((BJ32-BG32)/(BK31-BJ31))*(BI31-BJ31)+BG32</f>
        <v>0.21236745280000002</v>
      </c>
      <c r="BM31" s="109">
        <f>((BK32-BH32)/(BK31-BJ31))*(BI31-BJ31)+BH32</f>
        <v>0.19100349840000003</v>
      </c>
      <c r="BN31" s="110">
        <f>((BM31-BL31)/(BH31-BG31))*(BF31-BG31)+BL31</f>
        <v>0.20809466192000003</v>
      </c>
      <c r="BO31"/>
    </row>
    <row r="32" spans="2:67" s="52" customFormat="1" ht="15" customHeight="1" thickBot="1">
      <c r="B32" s="8">
        <v>7</v>
      </c>
      <c r="C32" s="175">
        <v>45</v>
      </c>
      <c r="D32" s="175">
        <v>4.1</v>
      </c>
      <c r="E32" s="175">
        <v>28</v>
      </c>
      <c r="F32" s="175">
        <v>66</v>
      </c>
      <c r="G32" s="175" t="s">
        <v>59</v>
      </c>
      <c r="J32" s="66">
        <f t="shared" si="0"/>
        <v>5.536849981294426</v>
      </c>
      <c r="K32" s="135">
        <f t="shared" si="1"/>
        <v>5.989873784362141</v>
      </c>
      <c r="L32" s="66">
        <f t="shared" si="2"/>
        <v>1.1295433219365776</v>
      </c>
      <c r="P32" s="126">
        <f t="shared" si="3"/>
        <v>0.35909886</v>
      </c>
      <c r="Q32" s="124">
        <f t="shared" si="4"/>
        <v>4.6</v>
      </c>
      <c r="R32" s="129">
        <f t="shared" si="5"/>
        <v>28.1</v>
      </c>
      <c r="S32" s="129">
        <f t="shared" si="6"/>
        <v>59.4</v>
      </c>
      <c r="T32" s="132">
        <f t="shared" si="7"/>
        <v>29.6</v>
      </c>
      <c r="U32" s="133">
        <f>IF(D32="","",IF(C32&lt;50,AI45,AS45))</f>
        <v>0.9803455817599999</v>
      </c>
      <c r="V32" s="133">
        <f>IF(D32="","",BN43)</f>
        <v>0.20809466192000003</v>
      </c>
      <c r="W32" s="134">
        <f t="shared" si="8"/>
        <v>1</v>
      </c>
      <c r="X32" s="126">
        <f>BD31</f>
        <v>1.081819772</v>
      </c>
      <c r="AA32" s="67" t="s">
        <v>21</v>
      </c>
      <c r="AB32" s="67">
        <f>LOOKUP(AA33,$AB$10:$AB$20,$AA$10:$AA$20)</f>
        <v>4</v>
      </c>
      <c r="AC32" s="67">
        <f>AB32+1</f>
        <v>5</v>
      </c>
      <c r="AD32" s="68"/>
      <c r="AE32" s="67">
        <f>LOOKUP(AD33,$AB$10:$AG$10,$AB$8:$AG$8)</f>
        <v>3</v>
      </c>
      <c r="AF32" s="67">
        <f>AE32+1</f>
        <v>4</v>
      </c>
      <c r="AI32" s="69"/>
      <c r="AK32" s="67" t="s">
        <v>21</v>
      </c>
      <c r="AL32" s="67">
        <f>LOOKUP(AK33,$AK$10:$AK$20,$AJ$10:$AJ$20)</f>
        <v>4</v>
      </c>
      <c r="AM32" s="67">
        <f>AL32+1</f>
        <v>5</v>
      </c>
      <c r="AN32" s="68"/>
      <c r="AO32" s="67">
        <f>LOOKUP(AN33,$AB$10:$AG$10,$AB$8:$AG$8)</f>
        <v>3</v>
      </c>
      <c r="AP32" s="67">
        <f>AO32+1</f>
        <v>4</v>
      </c>
      <c r="AS32" s="69"/>
      <c r="AX32" s="153" t="s">
        <v>88</v>
      </c>
      <c r="AY32" s="154">
        <f>LOOKUP(AX33,$AU$19:$AU$24,$AT$19:$AT$24)</f>
        <v>4</v>
      </c>
      <c r="AZ32" s="154"/>
      <c r="BA32" s="154">
        <f>AY32+1</f>
        <v>5</v>
      </c>
      <c r="BB32" s="10"/>
      <c r="BC32" s="10"/>
      <c r="BD32" s="20"/>
      <c r="BE32" s="80"/>
      <c r="BG32" s="111">
        <f>HLOOKUP(BJ31,$BF$10:$BK$21,BG30)</f>
        <v>0.208</v>
      </c>
      <c r="BH32" s="112">
        <f>HLOOKUP(BJ31,$BF$10:$BK$21,BH30)</f>
        <v>0.187</v>
      </c>
      <c r="BI32" s="113"/>
      <c r="BJ32" s="114">
        <f>HLOOKUP(BK31,$BF$10:$BK$21,BG30)</f>
        <v>0.232</v>
      </c>
      <c r="BK32" s="115">
        <f>HLOOKUP(BK31,$BF$10:$BK$21,BH30)</f>
        <v>0.209</v>
      </c>
      <c r="BM32" s="57"/>
      <c r="BN32" s="69"/>
      <c r="BO32"/>
    </row>
    <row r="33" spans="2:67" s="52" customFormat="1" ht="15" customHeight="1" thickBot="1">
      <c r="B33" s="8">
        <v>8</v>
      </c>
      <c r="C33" s="175">
        <v>43</v>
      </c>
      <c r="D33" s="175">
        <v>4.4</v>
      </c>
      <c r="E33" s="175">
        <v>28</v>
      </c>
      <c r="F33" s="175">
        <v>103</v>
      </c>
      <c r="G33" s="175" t="s">
        <v>61</v>
      </c>
      <c r="J33" s="66">
        <f t="shared" si="0"/>
        <v>6.9299503837884115</v>
      </c>
      <c r="K33" s="135">
        <f t="shared" si="1"/>
        <v>7.621051522166968</v>
      </c>
      <c r="L33" s="66">
        <f t="shared" si="2"/>
        <v>1.7363892613097547</v>
      </c>
      <c r="P33" s="126">
        <f t="shared" si="3"/>
        <v>0.44863354</v>
      </c>
      <c r="Q33" s="124">
        <f t="shared" si="4"/>
        <v>4.9</v>
      </c>
      <c r="R33" s="129">
        <f t="shared" si="5"/>
        <v>28.1</v>
      </c>
      <c r="S33" s="129">
        <f t="shared" si="6"/>
        <v>59.1</v>
      </c>
      <c r="T33" s="132">
        <f t="shared" si="7"/>
        <v>23.5</v>
      </c>
      <c r="U33" s="133">
        <f>IF(D33="","",IF(C33&lt;50,AI88,AS88))</f>
        <v>0.99831913044</v>
      </c>
      <c r="V33" s="133">
        <f>IF(D33="","",BN86)</f>
        <v>0.23655503087999996</v>
      </c>
      <c r="W33" s="134">
        <f t="shared" si="8"/>
        <v>1.061</v>
      </c>
      <c r="X33" s="126">
        <f>BD33</f>
        <v>1.0997267080000002</v>
      </c>
      <c r="Z33" s="69">
        <v>3</v>
      </c>
      <c r="AA33" s="70">
        <f>LOOKUP(Z33,$B$26:$B$45,$Q$26:$Q$45)</f>
        <v>4.6</v>
      </c>
      <c r="AB33" s="71">
        <f>LOOKUP(AB32,$AA$10:$AA$20,$AB$10:$AB$20)</f>
        <v>4</v>
      </c>
      <c r="AC33" s="71">
        <f>LOOKUP(AC32,$AA$10:$AA$20,$AB$10:$AB$20)</f>
        <v>5</v>
      </c>
      <c r="AD33" s="70">
        <f>LOOKUP(Z33,$B$26:$B$45,$P$26:$P$45)</f>
        <v>0.35909886</v>
      </c>
      <c r="AE33" s="60">
        <f>LOOKUP(AE32,$AB$8:$AF$8,$AB$10:$AF$10)</f>
        <v>0.35</v>
      </c>
      <c r="AF33" s="60">
        <f>LOOKUP(AF32,$AB$8:$AG$8,$AB$10:$AG$10)</f>
        <v>0.4</v>
      </c>
      <c r="AG33" s="72">
        <f>((AE34-AB34)/(AF33-AE33))*(AD33-AE33)+AB34</f>
        <v>0.9433639544</v>
      </c>
      <c r="AH33" s="73">
        <f>((AF34-AC34)/(AF33-AE33))*(AD33-AE33)+AC34</f>
        <v>1.005</v>
      </c>
      <c r="AI33" s="74">
        <f>((AH33-AG33)/(AC33-AB33))*(AA33-AB33)+AG33</f>
        <v>0.9803455817599999</v>
      </c>
      <c r="AJ33" s="69">
        <v>3</v>
      </c>
      <c r="AK33" s="75">
        <f>LOOKUP(AJ33,$B$26:$B$45,$Q$26:$Q$45)</f>
        <v>4.6</v>
      </c>
      <c r="AL33" s="76">
        <f>LOOKUP(AL32,$AJ$10:$AJ$20,$AK$10:$AK$20)</f>
        <v>4</v>
      </c>
      <c r="AM33" s="76">
        <f>LOOKUP(AM32,$AJ$10:$AJ$20,$AK$10:$AK$20)</f>
        <v>5</v>
      </c>
      <c r="AN33" s="75">
        <f>LOOKUP(AJ33,$B$26:$B$45,$P$26:$P$45)</f>
        <v>0.35909886</v>
      </c>
      <c r="AO33" s="63">
        <f>LOOKUP(AO32,$AB$8:$AF$8,$AB$10:$AF$10)</f>
        <v>0.35</v>
      </c>
      <c r="AP33" s="63">
        <f>LOOKUP(AP32,$AB$8:$AG$8,$AB$10:$AG$10)</f>
        <v>0.4</v>
      </c>
      <c r="AQ33" s="77">
        <f>((AO34-AL34)/(AP33-AO33))*(AN33-AO33)+AL34</f>
        <v>1</v>
      </c>
      <c r="AR33" s="78">
        <f>((AP34-AM34)/(AP33-AO33))*(AN33-AO33)+AM34</f>
        <v>1.0818180228</v>
      </c>
      <c r="AS33" s="79">
        <f>((AR33-AQ33)/(AM33-AL33))*(AK33-AL33)+AQ33</f>
        <v>1.04909081368</v>
      </c>
      <c r="AW33" s="52">
        <v>8</v>
      </c>
      <c r="AX33" s="155">
        <f>LOOKUP(AW33,$B$26:$B$45,$P$26:$P$45)</f>
        <v>0.44863354</v>
      </c>
      <c r="AY33" s="149">
        <f>LOOKUP(AY32,$AT$19:$AT$24,$AU$19:$AU$24)</f>
        <v>0.4</v>
      </c>
      <c r="AZ33" s="149"/>
      <c r="BA33" s="149">
        <f>LOOKUP(BA32,$AT$19:$AT$24,$AU$19:$AU$24)</f>
        <v>0.45</v>
      </c>
      <c r="BB33" s="149">
        <f>LOOKUP(AY33,$AU$19:$AU$24,$AV$19:$AV$24)</f>
        <v>1.09</v>
      </c>
      <c r="BC33" s="149">
        <f>LOOKUP(BA33,$AU$19:$AU$24,$AV$19:$AV$24)</f>
        <v>1.1</v>
      </c>
      <c r="BD33" s="155">
        <f>IF(AX33=AT37,AU37,((BC33-BB33)/(BA33-AY33))*(AX33-AY33)+BB33)</f>
        <v>1.0997267080000002</v>
      </c>
      <c r="BF33" s="67" t="s">
        <v>21</v>
      </c>
      <c r="BG33" s="67">
        <f>LOOKUP(BF34,$BF$10:$BF$21,$BE$10:$BE$21)</f>
        <v>6</v>
      </c>
      <c r="BH33" s="67">
        <f>BG33+1</f>
        <v>7</v>
      </c>
      <c r="BI33" s="68"/>
      <c r="BJ33" s="67">
        <f>LOOKUP(BI34,$BF$10:$BK$10,$BF$8:$BK$8)</f>
        <v>2</v>
      </c>
      <c r="BK33" s="67">
        <f>BJ33+1</f>
        <v>3</v>
      </c>
      <c r="BN33" s="69"/>
      <c r="BO33"/>
    </row>
    <row r="34" spans="2:67" s="52" customFormat="1" ht="15" customHeight="1" thickBot="1">
      <c r="B34" s="8">
        <v>9</v>
      </c>
      <c r="C34" s="175">
        <v>43</v>
      </c>
      <c r="D34" s="175">
        <v>4.8</v>
      </c>
      <c r="E34" s="175">
        <v>30</v>
      </c>
      <c r="F34" s="175">
        <v>126</v>
      </c>
      <c r="G34" s="175" t="s">
        <v>61</v>
      </c>
      <c r="J34" s="66">
        <f t="shared" si="0"/>
        <v>10.690624923116316</v>
      </c>
      <c r="K34" s="135">
        <f t="shared" si="1"/>
        <v>11.81102281277126</v>
      </c>
      <c r="L34" s="66">
        <f t="shared" si="2"/>
        <v>2.6951087401548652</v>
      </c>
      <c r="P34" s="126">
        <f t="shared" si="3"/>
        <v>0.47400953999999995</v>
      </c>
      <c r="Q34" s="124">
        <f t="shared" si="4"/>
        <v>5.3</v>
      </c>
      <c r="R34" s="129">
        <f t="shared" si="5"/>
        <v>30.2</v>
      </c>
      <c r="S34" s="129">
        <f t="shared" si="6"/>
        <v>58.7</v>
      </c>
      <c r="T34" s="132">
        <f t="shared" si="7"/>
        <v>29.235380469311636</v>
      </c>
      <c r="U34" s="133">
        <f>IF(D34="","",IF(C34&lt;50,AI91,AS91))</f>
        <v>1.02456782828</v>
      </c>
      <c r="V34" s="133">
        <f>IF(D34="","",BN89)</f>
        <v>0.23190873184</v>
      </c>
      <c r="W34" s="134">
        <f t="shared" si="8"/>
        <v>1.061</v>
      </c>
      <c r="X34" s="126">
        <f>BD35</f>
        <v>1.104801908</v>
      </c>
      <c r="Z34" s="80"/>
      <c r="AB34" s="81">
        <f>HLOOKUP(AE33,$AB$10:$AG$20,AB32)</f>
        <v>0.943</v>
      </c>
      <c r="AC34" s="82">
        <f>HLOOKUP(AE33,$AB$10:$AG$20,AC32)</f>
        <v>1.005</v>
      </c>
      <c r="AD34" s="83"/>
      <c r="AE34" s="81">
        <f>HLOOKUP(AF33,$AB$10:$AG$20,AB32)</f>
        <v>0.945</v>
      </c>
      <c r="AF34" s="82">
        <f>HLOOKUP(AF33,$AB$10:$AG$20,AC32)</f>
        <v>1.005</v>
      </c>
      <c r="AH34" s="57"/>
      <c r="AJ34" s="80"/>
      <c r="AL34" s="87">
        <f>HLOOKUP(AO33,$AK$10:$AP$20,AL32)</f>
        <v>1</v>
      </c>
      <c r="AM34" s="85">
        <f>HLOOKUP(AO33,$AK$10:$AP$20,AM32)</f>
        <v>1.082</v>
      </c>
      <c r="AN34" s="86"/>
      <c r="AO34" s="87">
        <f>HLOOKUP(AP33,$AK$10:$AP$20,AL32)</f>
        <v>1</v>
      </c>
      <c r="AP34" s="88">
        <f>HLOOKUP(AP33,$AK$10:$AP$20,AM32)</f>
        <v>1.081</v>
      </c>
      <c r="AR34" s="57"/>
      <c r="AS34" s="69"/>
      <c r="AX34" s="153" t="s">
        <v>88</v>
      </c>
      <c r="AY34" s="154">
        <f>LOOKUP(AX35,$AU$19:$AU$24,$AT$19:$AT$24)</f>
        <v>5</v>
      </c>
      <c r="AZ34" s="154"/>
      <c r="BA34" s="154">
        <f>AY34+1</f>
        <v>6</v>
      </c>
      <c r="BB34" s="10"/>
      <c r="BC34" s="10"/>
      <c r="BD34" s="20"/>
      <c r="BE34" s="69">
        <v>4</v>
      </c>
      <c r="BF34" s="106">
        <f>LOOKUP(BE34,$B$26:$B$45,$Q$26:$Q$45)</f>
        <v>5.4</v>
      </c>
      <c r="BG34" s="107">
        <f>LOOKUP(BG33,$BE$10:$BE$21,$BF$10:$BF$21)</f>
        <v>5</v>
      </c>
      <c r="BH34" s="107">
        <f>LOOKUP(BH33,$BE$10:$BE$21,$BF$10:$BF$21)</f>
        <v>6</v>
      </c>
      <c r="BI34" s="106">
        <f>LOOKUP(BE34,$B$26:$B$45,$P$26:$P$45)</f>
        <v>0.34972886000000003</v>
      </c>
      <c r="BJ34" s="94">
        <f>LOOKUP(BJ33,$BF$8:$BK$8,$BF$10:$BK$10)</f>
        <v>0.3</v>
      </c>
      <c r="BK34" s="94">
        <f>LOOKUP(BK33,$BF$8:$BK$8,$BF$10:$BK$10)</f>
        <v>0.35</v>
      </c>
      <c r="BL34" s="108">
        <f>((BJ35-BG35)/(BK34-BJ34))*(BI34-BJ34)+BG35</f>
        <v>0.18687527560000003</v>
      </c>
      <c r="BM34" s="109">
        <f>((BK35-BH35)/(BK34-BJ34))*(BI34-BJ34)+BH35</f>
        <v>0.15389696680000003</v>
      </c>
      <c r="BN34" s="110">
        <f>((BM34-BL34)/(BH34-BG34))*(BF34-BG34)+BL34</f>
        <v>0.17368395208</v>
      </c>
      <c r="BO34"/>
    </row>
    <row r="35" spans="2:67" s="52" customFormat="1" ht="15" customHeight="1" thickBot="1">
      <c r="B35" s="8">
        <v>10</v>
      </c>
      <c r="C35" s="176">
        <v>58</v>
      </c>
      <c r="D35" s="175">
        <v>4.9</v>
      </c>
      <c r="E35" s="175">
        <v>27</v>
      </c>
      <c r="F35" s="175">
        <v>114</v>
      </c>
      <c r="G35" s="175" t="s">
        <v>59</v>
      </c>
      <c r="J35" s="66">
        <f t="shared" si="0"/>
        <v>8.696271894321157</v>
      </c>
      <c r="K35" s="135">
        <f t="shared" si="1"/>
        <v>9.391502064434565</v>
      </c>
      <c r="L35" s="66">
        <f t="shared" si="2"/>
        <v>1.6814132384122507</v>
      </c>
      <c r="P35" s="126">
        <f t="shared" si="3"/>
        <v>0.34972886000000003</v>
      </c>
      <c r="Q35" s="124">
        <f t="shared" si="4"/>
        <v>5.4</v>
      </c>
      <c r="R35" s="129">
        <f t="shared" si="5"/>
        <v>27</v>
      </c>
      <c r="S35" s="129">
        <f t="shared" si="6"/>
        <v>58.6</v>
      </c>
      <c r="T35" s="132">
        <f t="shared" si="7"/>
        <v>26.19530687212551</v>
      </c>
      <c r="U35" s="133">
        <f>IF(D35="","",IF(C35&lt;50,AI94,AS94))</f>
        <v>1.1132216912</v>
      </c>
      <c r="V35" s="133">
        <f>IF(D35="","",BN92)</f>
        <v>0.17368395208</v>
      </c>
      <c r="W35" s="134">
        <f t="shared" si="8"/>
        <v>1</v>
      </c>
      <c r="X35" s="126">
        <f>BD37</f>
        <v>1.079945772</v>
      </c>
      <c r="AA35" s="67" t="s">
        <v>21</v>
      </c>
      <c r="AB35" s="67">
        <f>LOOKUP(AA36,$AB$10:$AB$20,$AA$10:$AA$20)</f>
        <v>5</v>
      </c>
      <c r="AC35" s="67">
        <f>AB35+1</f>
        <v>6</v>
      </c>
      <c r="AD35" s="68"/>
      <c r="AE35" s="67">
        <f>LOOKUP(AD36,$AB$10:$AG$10,$AB$8:$AG$8)</f>
        <v>2</v>
      </c>
      <c r="AF35" s="67">
        <f>AE35+1</f>
        <v>3</v>
      </c>
      <c r="AI35" s="69"/>
      <c r="AK35" s="67" t="s">
        <v>21</v>
      </c>
      <c r="AL35" s="67">
        <f>LOOKUP(AK36,$AK$10:$AK$20,$AJ$10:$AJ$20)</f>
        <v>5</v>
      </c>
      <c r="AM35" s="67">
        <f>AL35+1</f>
        <v>6</v>
      </c>
      <c r="AN35" s="68"/>
      <c r="AO35" s="67">
        <f>LOOKUP(AN36,$AB$10:$AG$10,$AB$8:$AG$8)</f>
        <v>2</v>
      </c>
      <c r="AP35" s="67">
        <f>AO35+1</f>
        <v>3</v>
      </c>
      <c r="AS35" s="69"/>
      <c r="AW35" s="52">
        <v>9</v>
      </c>
      <c r="AX35" s="155">
        <f>LOOKUP(AW35,$B$26:$B$45,$P$26:$P$45)</f>
        <v>0.47400953999999995</v>
      </c>
      <c r="AY35" s="149">
        <f>LOOKUP(AY34,$AT$19:$AT$24,$AU$19:$AU$24)</f>
        <v>0.45</v>
      </c>
      <c r="AZ35" s="149"/>
      <c r="BA35" s="149">
        <f>LOOKUP(BA34,$AT$19:$AT$24,$AU$19:$AU$24)</f>
        <v>0.5</v>
      </c>
      <c r="BB35" s="149">
        <f>LOOKUP(AY35,$AU$19:$AU$24,$AV$19:$AV$24)</f>
        <v>1.1</v>
      </c>
      <c r="BC35" s="149">
        <f>LOOKUP(BA35,$AU$19:$AU$24,$AV$19:$AV$24)</f>
        <v>1.11</v>
      </c>
      <c r="BD35" s="155">
        <f>IF(AX35=AT39,AU39,((BC35-BB35)/(BA35-AY35))*(AX35-AY35)+BB35)</f>
        <v>1.104801908</v>
      </c>
      <c r="BE35" s="80"/>
      <c r="BG35" s="111">
        <f>HLOOKUP(BJ34,$BF$10:$BK$21,BG33)</f>
        <v>0.164</v>
      </c>
      <c r="BH35" s="112">
        <f>HLOOKUP(BJ34,$BF$10:$BK$21,BH33)</f>
        <v>0.135</v>
      </c>
      <c r="BI35" s="113"/>
      <c r="BJ35" s="114">
        <f>HLOOKUP(BK34,$BF$10:$BK$21,BG33)</f>
        <v>0.187</v>
      </c>
      <c r="BK35" s="115">
        <f>HLOOKUP(BK34,$BF$10:$BK$21,BH33)</f>
        <v>0.154</v>
      </c>
      <c r="BM35" s="57"/>
      <c r="BN35" s="69"/>
      <c r="BO35"/>
    </row>
    <row r="36" spans="2:67" s="52" customFormat="1" ht="15" customHeight="1" thickBot="1">
      <c r="B36" s="8">
        <v>11</v>
      </c>
      <c r="C36" s="176">
        <v>58</v>
      </c>
      <c r="D36" s="175">
        <v>4.9</v>
      </c>
      <c r="E36" s="175">
        <v>27</v>
      </c>
      <c r="F36" s="175">
        <v>107</v>
      </c>
      <c r="G36" s="175" t="s">
        <v>59</v>
      </c>
      <c r="J36" s="66">
        <f t="shared" si="0"/>
        <v>8.162290286775121</v>
      </c>
      <c r="K36" s="135">
        <f t="shared" si="1"/>
        <v>8.814830885039461</v>
      </c>
      <c r="L36" s="66">
        <f t="shared" si="2"/>
        <v>1.5781685658781652</v>
      </c>
      <c r="P36" s="126">
        <f t="shared" si="3"/>
        <v>0.34972886000000003</v>
      </c>
      <c r="Q36" s="124">
        <f t="shared" si="4"/>
        <v>5.4</v>
      </c>
      <c r="R36" s="129">
        <f t="shared" si="5"/>
        <v>27</v>
      </c>
      <c r="S36" s="129">
        <f t="shared" si="6"/>
        <v>58.6</v>
      </c>
      <c r="T36" s="132">
        <f t="shared" si="7"/>
        <v>26.19530687212551</v>
      </c>
      <c r="U36" s="133">
        <f>IF(D36="","",IF(C36&lt;50,AI97,AS97))</f>
        <v>1.1132216912</v>
      </c>
      <c r="V36" s="133">
        <f>IF(D36="","",BN95)</f>
        <v>0.17368395208</v>
      </c>
      <c r="W36" s="134">
        <f t="shared" si="8"/>
        <v>1</v>
      </c>
      <c r="X36" s="126">
        <f>BD39</f>
        <v>1.079945772</v>
      </c>
      <c r="Z36" s="69">
        <v>4</v>
      </c>
      <c r="AA36" s="70">
        <f>LOOKUP(Z36,$B$26:$B$45,$Q$26:$Q$45)</f>
        <v>5.4</v>
      </c>
      <c r="AB36" s="71">
        <f>LOOKUP(AB35,$AA$10:$AA$20,$AB$10:$AB$20)</f>
        <v>5</v>
      </c>
      <c r="AC36" s="71">
        <f>LOOKUP(AC35,$AA$10:$AA$20,$AB$10:$AB$20)</f>
        <v>6</v>
      </c>
      <c r="AD36" s="70">
        <f>LOOKUP(Z36,$B$26:$B$45,$P$26:$P$45)</f>
        <v>0.34972886000000003</v>
      </c>
      <c r="AE36" s="60">
        <f>LOOKUP(AE35,$AB$8:$AF$8,$AB$10:$AF$10)</f>
        <v>0.3</v>
      </c>
      <c r="AF36" s="60">
        <f>LOOKUP(AF35,$AB$8:$AG$8,$AB$10:$AG$10)</f>
        <v>0.35</v>
      </c>
      <c r="AG36" s="72">
        <f>((AE37-AB37)/(AF36-AE36))*(AD36-AE36)+AB37</f>
        <v>1.005</v>
      </c>
      <c r="AH36" s="73">
        <f>((AF37-AC37)/(AF36-AE36))*(AD36-AE36)+AC37</f>
        <v>1.0780108456000002</v>
      </c>
      <c r="AI36" s="74">
        <f>((AH36-AG36)/(AC36-AB36))*(AA36-AB36)+AG36</f>
        <v>1.0342043382400001</v>
      </c>
      <c r="AJ36" s="69">
        <v>4</v>
      </c>
      <c r="AK36" s="75">
        <f>LOOKUP(AJ36,$B$26:$B$45,$Q$26:$Q$45)</f>
        <v>5.4</v>
      </c>
      <c r="AL36" s="76">
        <f>LOOKUP(AL35,$AJ$10:$AJ$20,$AK$10:$AK$20)</f>
        <v>5</v>
      </c>
      <c r="AM36" s="76">
        <f>LOOKUP(AM35,$AJ$10:$AJ$20,$AK$10:$AK$20)</f>
        <v>6</v>
      </c>
      <c r="AN36" s="75">
        <f>LOOKUP(AJ36,$B$26:$B$45,$P$26:$P$45)</f>
        <v>0.34972886000000003</v>
      </c>
      <c r="AO36" s="63">
        <f>LOOKUP(AO35,$AB$8:$AF$8,$AB$10:$AF$10)</f>
        <v>0.3</v>
      </c>
      <c r="AP36" s="63">
        <f>LOOKUP(AP35,$AB$8:$AG$8,$AB$10:$AG$10)</f>
        <v>0.35</v>
      </c>
      <c r="AQ36" s="77">
        <f>((AO37-AL37)/(AP36-AO36))*(AN36-AO36)+AL37</f>
        <v>1.0820216912</v>
      </c>
      <c r="AR36" s="78">
        <f>((AP37-AM37)/(AP36-AO36))*(AN36-AO36)+AM37</f>
        <v>1.1600216911999999</v>
      </c>
      <c r="AS36" s="79">
        <f>((AR36-AQ36)/(AM36-AL36))*(AK36-AL36)+AQ36</f>
        <v>1.1132216912</v>
      </c>
      <c r="AX36" s="153" t="s">
        <v>88</v>
      </c>
      <c r="AY36" s="154">
        <f>LOOKUP(AX37,$AU$19:$AU$24,$AT$19:$AT$24)</f>
        <v>2</v>
      </c>
      <c r="AZ36" s="154"/>
      <c r="BA36" s="154">
        <f>AY36+1</f>
        <v>3</v>
      </c>
      <c r="BB36" s="10"/>
      <c r="BC36" s="10"/>
      <c r="BD36" s="20"/>
      <c r="BF36" s="67" t="s">
        <v>21</v>
      </c>
      <c r="BG36" s="67">
        <f>LOOKUP(BF37,$BF$10:$BF$21,$BE$10:$BE$21)</f>
        <v>6</v>
      </c>
      <c r="BH36" s="67">
        <f>BG36+1</f>
        <v>7</v>
      </c>
      <c r="BI36" s="68"/>
      <c r="BJ36" s="67">
        <f>LOOKUP(BI37,$BF$10:$BK$10,$BF$8:$BK$8)</f>
        <v>2</v>
      </c>
      <c r="BK36" s="67">
        <f>BJ36+1</f>
        <v>3</v>
      </c>
      <c r="BN36" s="69"/>
      <c r="BO36"/>
    </row>
    <row r="37" spans="2:67" s="52" customFormat="1" ht="15" customHeight="1" thickBot="1">
      <c r="B37" s="8">
        <v>12</v>
      </c>
      <c r="C37" s="176">
        <v>49</v>
      </c>
      <c r="D37" s="175">
        <v>5.3</v>
      </c>
      <c r="E37" s="175">
        <v>28</v>
      </c>
      <c r="F37" s="175">
        <v>116</v>
      </c>
      <c r="G37" s="175" t="s">
        <v>59</v>
      </c>
      <c r="J37" s="66">
        <f t="shared" si="0"/>
        <v>10.136866593450714</v>
      </c>
      <c r="K37" s="135">
        <f t="shared" si="1"/>
        <v>10.966262706921269</v>
      </c>
      <c r="L37" s="66">
        <f t="shared" si="2"/>
        <v>1.767105210720348</v>
      </c>
      <c r="P37" s="126">
        <f t="shared" si="3"/>
        <v>0.35909886</v>
      </c>
      <c r="Q37" s="124">
        <f t="shared" si="4"/>
        <v>5.8</v>
      </c>
      <c r="R37" s="129">
        <f t="shared" si="5"/>
        <v>28.1</v>
      </c>
      <c r="S37" s="129">
        <f t="shared" si="6"/>
        <v>58.2</v>
      </c>
      <c r="T37" s="132">
        <f t="shared" si="7"/>
        <v>29.6</v>
      </c>
      <c r="U37" s="133">
        <f>IF(D37="","",IF(C37&lt;50,AI100,AS100))</f>
        <v>1.06281767296</v>
      </c>
      <c r="V37" s="133">
        <f>IF(D37="","",BN98)</f>
        <v>0.16402117136000002</v>
      </c>
      <c r="W37" s="134">
        <f t="shared" si="8"/>
        <v>1</v>
      </c>
      <c r="X37" s="126">
        <f>BD41</f>
        <v>1.081819772</v>
      </c>
      <c r="Z37" s="80"/>
      <c r="AB37" s="81">
        <f>HLOOKUP(AE36,$AB$10:$AG$20,AB35)</f>
        <v>1.005</v>
      </c>
      <c r="AC37" s="82">
        <f>HLOOKUP(AE36,$AB$10:$AG$20,AC35)</f>
        <v>1.08</v>
      </c>
      <c r="AD37" s="83"/>
      <c r="AE37" s="81">
        <f>HLOOKUP(AF36,$AB$10:$AG$20,AB35)</f>
        <v>1.005</v>
      </c>
      <c r="AF37" s="82">
        <f>HLOOKUP(AF36,$AB$10:$AG$20,AC35)</f>
        <v>1.078</v>
      </c>
      <c r="AH37" s="57"/>
      <c r="AJ37" s="80"/>
      <c r="AL37" s="87">
        <f>HLOOKUP(AO36,$AK$10:$AP$20,AL35)</f>
        <v>1.086</v>
      </c>
      <c r="AM37" s="85">
        <f>HLOOKUP(AO36,$AK$10:$AP$20,AM35)</f>
        <v>1.164</v>
      </c>
      <c r="AN37" s="86"/>
      <c r="AO37" s="87">
        <f>HLOOKUP(AP36,$AK$10:$AP$20,AL35)</f>
        <v>1.082</v>
      </c>
      <c r="AP37" s="88">
        <f>HLOOKUP(AP36,$AK$10:$AP$20,AM35)</f>
        <v>1.16</v>
      </c>
      <c r="AR37" s="57"/>
      <c r="AS37" s="69"/>
      <c r="AW37" s="52">
        <v>10</v>
      </c>
      <c r="AX37" s="155">
        <f>LOOKUP(AW37,$B$26:$B$45,$P$26:$P$45)</f>
        <v>0.34972886000000003</v>
      </c>
      <c r="AY37" s="149">
        <f>LOOKUP(AY36,$AT$19:$AT$24,$AU$19:$AU$24)</f>
        <v>0.3</v>
      </c>
      <c r="AZ37" s="149"/>
      <c r="BA37" s="149">
        <f>LOOKUP(BA36,$AT$19:$AT$24,$AU$19:$AU$24)</f>
        <v>0.35</v>
      </c>
      <c r="BB37" s="149">
        <f>LOOKUP(AY37,$AU$19:$AU$24,$AV$19:$AV$24)</f>
        <v>1.07</v>
      </c>
      <c r="BC37" s="149">
        <f>LOOKUP(BA37,$AU$19:$AU$24,$AV$19:$AV$24)</f>
        <v>1.08</v>
      </c>
      <c r="BD37" s="155">
        <f>IF(AX37=AT41,AU41,((BC37-BB37)/(BA37-AY37))*(AX37-AY37)+BB37)</f>
        <v>1.079945772</v>
      </c>
      <c r="BE37" s="69">
        <v>5</v>
      </c>
      <c r="BF37" s="106">
        <f>LOOKUP(BE37,$B$26:$B$45,$Q$26:$Q$45)</f>
        <v>5.7</v>
      </c>
      <c r="BG37" s="107">
        <f>LOOKUP(BG36,$BE$10:$BE$21,$BF$10:$BF$21)</f>
        <v>5</v>
      </c>
      <c r="BH37" s="107">
        <f>LOOKUP(BH36,$BE$10:$BE$21,$BF$10:$BF$21)</f>
        <v>6</v>
      </c>
      <c r="BI37" s="106">
        <f>LOOKUP(BE37,$B$26:$B$45,$P$26:$P$45)</f>
        <v>0.34972886000000003</v>
      </c>
      <c r="BJ37" s="94">
        <f>LOOKUP(BJ36,$BF$8:$BK$8,$BF$10:$BK$10)</f>
        <v>0.3</v>
      </c>
      <c r="BK37" s="94">
        <f>LOOKUP(BK36,$BF$8:$BK$8,$BF$10:$BK$10)</f>
        <v>0.35</v>
      </c>
      <c r="BL37" s="108">
        <f>((BJ38-BG38)/(BK37-BJ37))*(BI37-BJ37)+BG38</f>
        <v>0.18687527560000003</v>
      </c>
      <c r="BM37" s="109">
        <f>((BK38-BH38)/(BK37-BJ37))*(BI37-BJ37)+BH38</f>
        <v>0.15389696680000003</v>
      </c>
      <c r="BN37" s="110">
        <f>((BM37-BL37)/(BH37-BG37))*(BF37-BG37)+BL37</f>
        <v>0.16379045944000004</v>
      </c>
      <c r="BO37"/>
    </row>
    <row r="38" spans="2:67" s="52" customFormat="1" ht="15" customHeight="1" thickBot="1">
      <c r="B38" s="8">
        <v>13</v>
      </c>
      <c r="C38" s="176">
        <v>49</v>
      </c>
      <c r="D38" s="175">
        <v>5.6</v>
      </c>
      <c r="E38" s="175">
        <v>28</v>
      </c>
      <c r="F38" s="175">
        <v>126</v>
      </c>
      <c r="G38" s="175" t="s">
        <v>59</v>
      </c>
      <c r="J38" s="66">
        <f t="shared" si="0"/>
        <v>11.125130875996671</v>
      </c>
      <c r="K38" s="135">
        <f t="shared" si="1"/>
        <v>12.03538654774088</v>
      </c>
      <c r="L38" s="66">
        <f t="shared" si="2"/>
        <v>1.867319493857128</v>
      </c>
      <c r="P38" s="126">
        <f t="shared" si="3"/>
        <v>0.35909886</v>
      </c>
      <c r="Q38" s="124">
        <f t="shared" si="4"/>
        <v>6.1</v>
      </c>
      <c r="R38" s="129">
        <f t="shared" si="5"/>
        <v>28.1</v>
      </c>
      <c r="S38" s="129">
        <f t="shared" si="6"/>
        <v>57.9</v>
      </c>
      <c r="T38" s="132">
        <f t="shared" si="7"/>
        <v>29.6</v>
      </c>
      <c r="U38" s="133">
        <f>IF(D38="","",IF(C38&lt;50,AI103,AS103))</f>
        <v>1.08413569576</v>
      </c>
      <c r="V38" s="133">
        <f>IF(D38="","",BN101)</f>
        <v>0.15482099644000002</v>
      </c>
      <c r="W38" s="134">
        <f t="shared" si="8"/>
        <v>1</v>
      </c>
      <c r="X38" s="126">
        <f>BD43</f>
        <v>1.081819772</v>
      </c>
      <c r="AA38" s="67" t="s">
        <v>21</v>
      </c>
      <c r="AB38" s="67">
        <f>LOOKUP(AA39,$AB$10:$AB$20,$AA$10:$AA$20)</f>
        <v>5</v>
      </c>
      <c r="AC38" s="67">
        <f>AB38+1</f>
        <v>6</v>
      </c>
      <c r="AD38" s="68"/>
      <c r="AE38" s="67">
        <f>LOOKUP(AD39,$AB$10:$AG$10,$AB$8:$AG$8)</f>
        <v>2</v>
      </c>
      <c r="AF38" s="67">
        <f>AE38+1</f>
        <v>3</v>
      </c>
      <c r="AI38" s="69"/>
      <c r="AK38" s="67" t="s">
        <v>21</v>
      </c>
      <c r="AL38" s="67">
        <f>LOOKUP(AK39,$AK$10:$AK$20,$AJ$10:$AJ$20)</f>
        <v>5</v>
      </c>
      <c r="AM38" s="67">
        <f>AL38+1</f>
        <v>6</v>
      </c>
      <c r="AN38" s="68"/>
      <c r="AO38" s="67">
        <f>LOOKUP(AN39,$AB$10:$AG$10,$AB$8:$AG$8)</f>
        <v>2</v>
      </c>
      <c r="AP38" s="67">
        <f>AO38+1</f>
        <v>3</v>
      </c>
      <c r="AS38" s="69"/>
      <c r="AX38" s="153" t="s">
        <v>88</v>
      </c>
      <c r="AY38" s="154">
        <f>LOOKUP(AX39,$AU$19:$AU$24,$AT$19:$AT$24)</f>
        <v>2</v>
      </c>
      <c r="AZ38" s="154"/>
      <c r="BA38" s="154">
        <f>AY38+1</f>
        <v>3</v>
      </c>
      <c r="BB38" s="10"/>
      <c r="BC38" s="10"/>
      <c r="BD38" s="20"/>
      <c r="BE38" s="80"/>
      <c r="BG38" s="111">
        <f>HLOOKUP(BJ37,$BF$10:$BK$21,BG36)</f>
        <v>0.164</v>
      </c>
      <c r="BH38" s="112">
        <f>HLOOKUP(BJ37,$BF$10:$BK$21,BH36)</f>
        <v>0.135</v>
      </c>
      <c r="BI38" s="113"/>
      <c r="BJ38" s="114">
        <f>HLOOKUP(BK37,$BF$10:$BK$21,BG36)</f>
        <v>0.187</v>
      </c>
      <c r="BK38" s="115">
        <f>HLOOKUP(BK37,$BF$10:$BK$21,BH36)</f>
        <v>0.154</v>
      </c>
      <c r="BM38" s="57"/>
      <c r="BN38" s="69"/>
      <c r="BO38"/>
    </row>
    <row r="39" spans="2:67" s="52" customFormat="1" ht="13.5" customHeight="1" thickBot="1">
      <c r="B39" s="8">
        <v>14</v>
      </c>
      <c r="C39" s="176">
        <v>56</v>
      </c>
      <c r="D39" s="175">
        <v>5.1</v>
      </c>
      <c r="E39" s="175">
        <v>28</v>
      </c>
      <c r="F39" s="175">
        <v>112</v>
      </c>
      <c r="G39" s="175" t="s">
        <v>59</v>
      </c>
      <c r="J39" s="66">
        <f t="shared" si="0"/>
        <v>9.720397823231375</v>
      </c>
      <c r="K39" s="135">
        <f t="shared" si="1"/>
        <v>10.515718556877463</v>
      </c>
      <c r="L39" s="66">
        <f t="shared" si="2"/>
        <v>1.8719665783051085</v>
      </c>
      <c r="P39" s="126">
        <f t="shared" si="3"/>
        <v>0.35909886</v>
      </c>
      <c r="Q39" s="124">
        <f t="shared" si="4"/>
        <v>5.6</v>
      </c>
      <c r="R39" s="129">
        <f t="shared" si="5"/>
        <v>28.1</v>
      </c>
      <c r="S39" s="129">
        <f t="shared" si="6"/>
        <v>58.4</v>
      </c>
      <c r="T39" s="132">
        <f t="shared" si="7"/>
        <v>29.6</v>
      </c>
      <c r="U39" s="133">
        <f>IF(D39="","",IF(C39&lt;50,AI106,AS106))</f>
        <v>1.12774453224</v>
      </c>
      <c r="V39" s="133">
        <f>IF(D39="","",BN104)</f>
        <v>0.17076675312000003</v>
      </c>
      <c r="W39" s="134">
        <f t="shared" si="8"/>
        <v>1</v>
      </c>
      <c r="X39" s="126">
        <f>BD45</f>
        <v>1.081819772</v>
      </c>
      <c r="Z39" s="69">
        <v>5</v>
      </c>
      <c r="AA39" s="70">
        <f>LOOKUP(Z39,$B$26:$B$45,$Q$26:$Q$45)</f>
        <v>5.7</v>
      </c>
      <c r="AB39" s="71">
        <f>LOOKUP(AB38,$AA$10:$AA$20,$AB$10:$AB$20)</f>
        <v>5</v>
      </c>
      <c r="AC39" s="71">
        <f>LOOKUP(AC38,$AA$10:$AA$20,$AB$10:$AB$20)</f>
        <v>6</v>
      </c>
      <c r="AD39" s="70">
        <f>LOOKUP(Z39,$B$26:$B$45,$P$26:$P$45)</f>
        <v>0.34972886000000003</v>
      </c>
      <c r="AE39" s="60">
        <f>LOOKUP(AE38,$AB$8:$AF$8,$AB$10:$AF$10)</f>
        <v>0.3</v>
      </c>
      <c r="AF39" s="60">
        <f>LOOKUP(AF38,$AB$8:$AG$8,$AB$10:$AG$10)</f>
        <v>0.35</v>
      </c>
      <c r="AG39" s="72">
        <f>((AE40-AB40)/(AF39-AE39))*(AD39-AE39)+AB40</f>
        <v>1.005</v>
      </c>
      <c r="AH39" s="73">
        <f>((AF40-AC40)/(AF39-AE39))*(AD39-AE39)+AC40</f>
        <v>1.0780108456000002</v>
      </c>
      <c r="AI39" s="74">
        <f>((AH39-AG39)/(AC39-AB39))*(AA39-AB39)+AG39</f>
        <v>1.05610759192</v>
      </c>
      <c r="AJ39" s="69">
        <v>5</v>
      </c>
      <c r="AK39" s="75">
        <f>LOOKUP(AJ39,$B$26:$B$45,$Q$26:$Q$45)</f>
        <v>5.7</v>
      </c>
      <c r="AL39" s="76">
        <f>LOOKUP(AL38,$AJ$10:$AJ$20,$AK$10:$AK$20)</f>
        <v>5</v>
      </c>
      <c r="AM39" s="76">
        <f>LOOKUP(AM38,$AJ$10:$AJ$20,$AK$10:$AK$20)</f>
        <v>6</v>
      </c>
      <c r="AN39" s="75">
        <f>LOOKUP(AJ39,$B$26:$B$45,$P$26:$P$45)</f>
        <v>0.34972886000000003</v>
      </c>
      <c r="AO39" s="63">
        <f>LOOKUP(AO38,$AB$8:$AF$8,$AB$10:$AF$10)</f>
        <v>0.3</v>
      </c>
      <c r="AP39" s="63">
        <f>LOOKUP(AP38,$AB$8:$AG$8,$AB$10:$AG$10)</f>
        <v>0.35</v>
      </c>
      <c r="AQ39" s="77">
        <f>((AO40-AL40)/(AP39-AO39))*(AN39-AO39)+AL40</f>
        <v>1.0820216912</v>
      </c>
      <c r="AR39" s="78">
        <f>((AP40-AM40)/(AP39-AO39))*(AN39-AO39)+AM40</f>
        <v>1.1600216911999999</v>
      </c>
      <c r="AS39" s="79">
        <f>((AR39-AQ39)/(AM39-AL39))*(AK39-AL39)+AQ39</f>
        <v>1.1366216912</v>
      </c>
      <c r="AW39" s="52">
        <v>11</v>
      </c>
      <c r="AX39" s="155">
        <f>LOOKUP(AW39,$B$26:$B$45,$P$26:$P$45)</f>
        <v>0.34972886000000003</v>
      </c>
      <c r="AY39" s="149">
        <f>LOOKUP(AY38,$AT$19:$AT$24,$AU$19:$AU$24)</f>
        <v>0.3</v>
      </c>
      <c r="AZ39" s="149"/>
      <c r="BA39" s="149">
        <f>LOOKUP(BA38,$AT$19:$AT$24,$AU$19:$AU$24)</f>
        <v>0.35</v>
      </c>
      <c r="BB39" s="149">
        <f>LOOKUP(AY39,$AU$19:$AU$24,$AV$19:$AV$24)</f>
        <v>1.07</v>
      </c>
      <c r="BC39" s="149">
        <f>LOOKUP(BA39,$AU$19:$AU$24,$AV$19:$AV$24)</f>
        <v>1.08</v>
      </c>
      <c r="BD39" s="155">
        <f>IF(AX39=AT43,AU43,((BC39-BB39)/(BA39-AY39))*(AX39-AY39)+BB39)</f>
        <v>1.079945772</v>
      </c>
      <c r="BF39" s="67" t="s">
        <v>21</v>
      </c>
      <c r="BG39" s="67">
        <f>LOOKUP(BF40,$BF$10:$BF$21,$BE$10:$BE$21)</f>
        <v>4</v>
      </c>
      <c r="BH39" s="67">
        <f>BG39+1</f>
        <v>5</v>
      </c>
      <c r="BI39" s="68"/>
      <c r="BJ39" s="67">
        <f>LOOKUP(BI40,$BF$10:$BK$10,$BF$8:$BK$8)</f>
        <v>2</v>
      </c>
      <c r="BK39" s="67">
        <f>BJ39+1</f>
        <v>3</v>
      </c>
      <c r="BN39" s="69"/>
      <c r="BO39"/>
    </row>
    <row r="40" spans="2:67" s="52" customFormat="1" ht="13.5" customHeight="1" thickBot="1">
      <c r="B40" s="8">
        <v>15</v>
      </c>
      <c r="C40" s="176">
        <v>56</v>
      </c>
      <c r="D40" s="175">
        <v>5.5</v>
      </c>
      <c r="E40" s="175">
        <v>28</v>
      </c>
      <c r="F40" s="175">
        <v>134</v>
      </c>
      <c r="G40" s="175" t="s">
        <v>59</v>
      </c>
      <c r="J40" s="66">
        <f t="shared" si="0"/>
        <v>11.790725326991677</v>
      </c>
      <c r="K40" s="135">
        <f t="shared" si="1"/>
        <v>12.75543978496076</v>
      </c>
      <c r="L40" s="66">
        <f t="shared" si="2"/>
        <v>2.14805908636532</v>
      </c>
      <c r="P40" s="126">
        <f t="shared" si="3"/>
        <v>0.35909886</v>
      </c>
      <c r="Q40" s="124">
        <f t="shared" si="4"/>
        <v>6</v>
      </c>
      <c r="R40" s="129">
        <f t="shared" si="5"/>
        <v>28.1</v>
      </c>
      <c r="S40" s="129">
        <f t="shared" si="6"/>
        <v>58</v>
      </c>
      <c r="T40" s="132">
        <f t="shared" si="7"/>
        <v>29.6</v>
      </c>
      <c r="U40" s="133">
        <f>IF(D40="","",IF(C40&lt;50,AI109,AS109))</f>
        <v>1.1583622052</v>
      </c>
      <c r="V40" s="133">
        <f>IF(D40="","",BN107)</f>
        <v>0.15727558960000002</v>
      </c>
      <c r="W40" s="134">
        <f t="shared" si="8"/>
        <v>1</v>
      </c>
      <c r="X40" s="126">
        <f>BD87</f>
        <v>1.081819772</v>
      </c>
      <c r="Z40" s="80"/>
      <c r="AB40" s="81">
        <f>HLOOKUP(AE39,$AB$10:$AG$20,AB38)</f>
        <v>1.005</v>
      </c>
      <c r="AC40" s="82">
        <f>HLOOKUP(AE39,$AB$10:$AG$20,AC38)</f>
        <v>1.08</v>
      </c>
      <c r="AD40" s="83"/>
      <c r="AE40" s="81">
        <f>HLOOKUP(AF39,$AB$10:$AG$20,AB38)</f>
        <v>1.005</v>
      </c>
      <c r="AF40" s="82">
        <f>HLOOKUP(AF39,$AB$10:$AG$20,AC38)</f>
        <v>1.078</v>
      </c>
      <c r="AH40" s="57"/>
      <c r="AJ40" s="80"/>
      <c r="AL40" s="87">
        <f>HLOOKUP(AO39,$AK$10:$AP$20,AL38)</f>
        <v>1.086</v>
      </c>
      <c r="AM40" s="85">
        <f>HLOOKUP(AO39,$AK$10:$AP$20,AM38)</f>
        <v>1.164</v>
      </c>
      <c r="AN40" s="86"/>
      <c r="AO40" s="87">
        <f>HLOOKUP(AP39,$AK$10:$AP$20,AL38)</f>
        <v>1.082</v>
      </c>
      <c r="AP40" s="88">
        <f>HLOOKUP(AP39,$AK$10:$AP$20,AM38)</f>
        <v>1.16</v>
      </c>
      <c r="AR40" s="57"/>
      <c r="AS40" s="69"/>
      <c r="AX40" s="153" t="s">
        <v>88</v>
      </c>
      <c r="AY40" s="154">
        <f>LOOKUP(AX41,$AU$19:$AU$24,$AT$19:$AT$24)</f>
        <v>3</v>
      </c>
      <c r="AZ40" s="154"/>
      <c r="BA40" s="154">
        <f>AY40+1</f>
        <v>4</v>
      </c>
      <c r="BB40" s="10"/>
      <c r="BC40" s="10"/>
      <c r="BD40" s="20"/>
      <c r="BE40" s="69">
        <v>6</v>
      </c>
      <c r="BF40" s="106">
        <f>LOOKUP(BE40,$B$26:$B$45,$Q$26:$Q$45)</f>
        <v>4.4</v>
      </c>
      <c r="BG40" s="107">
        <f>LOOKUP(BG39,$BE$10:$BE$21,$BF$10:$BF$21)</f>
        <v>4</v>
      </c>
      <c r="BH40" s="107">
        <f>LOOKUP(BH39,$BE$10:$BE$21,$BF$10:$BF$21)</f>
        <v>4.5</v>
      </c>
      <c r="BI40" s="106">
        <f>LOOKUP(BE40,$B$26:$B$45,$P$26:$P$45)</f>
        <v>0.33970685999999994</v>
      </c>
      <c r="BJ40" s="94">
        <f>LOOKUP(BJ39,$BF$8:$BK$8,$BF$10:$BK$10)</f>
        <v>0.3</v>
      </c>
      <c r="BK40" s="94">
        <f>LOOKUP(BK39,$BF$8:$BK$8,$BF$10:$BK$10)</f>
        <v>0.35</v>
      </c>
      <c r="BL40" s="108">
        <f>((BJ41-BG41)/(BK40-BJ40))*(BI40-BJ40)+BG41</f>
        <v>0.22923584159999996</v>
      </c>
      <c r="BM40" s="109">
        <f>((BK41-BH41)/(BK40-BJ40))*(BI40-BJ40)+BH41</f>
        <v>0.20285342999999997</v>
      </c>
      <c r="BN40" s="110">
        <f>((BM40-BL40)/(BH40-BG40))*(BF40-BG40)+BL40</f>
        <v>0.20812991231999994</v>
      </c>
      <c r="BO40"/>
    </row>
    <row r="41" spans="2:67" s="52" customFormat="1" ht="13.5" customHeight="1" thickBot="1">
      <c r="B41" s="8">
        <v>16</v>
      </c>
      <c r="C41" s="176">
        <v>58</v>
      </c>
      <c r="D41" s="175">
        <v>4.9</v>
      </c>
      <c r="E41" s="175">
        <v>27</v>
      </c>
      <c r="F41" s="175">
        <v>107</v>
      </c>
      <c r="G41" s="175" t="s">
        <v>59</v>
      </c>
      <c r="J41" s="66">
        <f t="shared" si="0"/>
        <v>8.162290286775121</v>
      </c>
      <c r="K41" s="135">
        <f t="shared" si="1"/>
        <v>8.814830885039461</v>
      </c>
      <c r="L41" s="66">
        <f t="shared" si="2"/>
        <v>1.5781685658781652</v>
      </c>
      <c r="P41" s="126">
        <f t="shared" si="3"/>
        <v>0.34972886000000003</v>
      </c>
      <c r="Q41" s="124">
        <f t="shared" si="4"/>
        <v>5.4</v>
      </c>
      <c r="R41" s="129">
        <f t="shared" si="5"/>
        <v>27</v>
      </c>
      <c r="S41" s="129">
        <f t="shared" si="6"/>
        <v>58.6</v>
      </c>
      <c r="T41" s="132">
        <f t="shared" si="7"/>
        <v>26.19530687212551</v>
      </c>
      <c r="U41" s="133">
        <f>IF(D41="","",IF(C41&lt;50,AI112,AS112))</f>
        <v>1.1132216912</v>
      </c>
      <c r="V41" s="133">
        <f>IF(D41="","",BN110)</f>
        <v>0.17368395208</v>
      </c>
      <c r="W41" s="134">
        <f t="shared" si="8"/>
        <v>1</v>
      </c>
      <c r="X41" s="126">
        <f>BD89</f>
        <v>1.079945772</v>
      </c>
      <c r="AA41" s="67" t="s">
        <v>21</v>
      </c>
      <c r="AB41" s="67">
        <f>LOOKUP(AA42,$AB$10:$AB$20,$AA$10:$AA$20)</f>
        <v>4</v>
      </c>
      <c r="AC41" s="67">
        <f>AB41+1</f>
        <v>5</v>
      </c>
      <c r="AD41" s="68"/>
      <c r="AE41" s="67">
        <f>LOOKUP(AD42,$AB$10:$AG$10,$AB$8:$AG$8)</f>
        <v>2</v>
      </c>
      <c r="AF41" s="67">
        <f>AE41+1</f>
        <v>3</v>
      </c>
      <c r="AI41" s="69"/>
      <c r="AK41" s="67" t="s">
        <v>21</v>
      </c>
      <c r="AL41" s="67">
        <f>LOOKUP(AK42,$AK$10:$AK$20,$AJ$10:$AJ$20)</f>
        <v>4</v>
      </c>
      <c r="AM41" s="67">
        <f>AL41+1</f>
        <v>5</v>
      </c>
      <c r="AN41" s="68"/>
      <c r="AO41" s="67">
        <f>LOOKUP(AN42,$AB$10:$AG$10,$AB$8:$AG$8)</f>
        <v>2</v>
      </c>
      <c r="AP41" s="67">
        <f>AO41+1</f>
        <v>3</v>
      </c>
      <c r="AS41" s="69"/>
      <c r="AW41" s="52">
        <v>12</v>
      </c>
      <c r="AX41" s="155">
        <f>LOOKUP(AW41,$B$26:$B$45,$P$26:$P$45)</f>
        <v>0.35909886</v>
      </c>
      <c r="AY41" s="149">
        <f>LOOKUP(AY40,$AT$19:$AT$24,$AU$19:$AU$24)</f>
        <v>0.35</v>
      </c>
      <c r="AZ41" s="149"/>
      <c r="BA41" s="149">
        <f>LOOKUP(BA40,$AT$19:$AT$24,$AU$19:$AU$24)</f>
        <v>0.4</v>
      </c>
      <c r="BB41" s="149">
        <f>LOOKUP(AY41,$AU$19:$AU$24,$AV$19:$AV$24)</f>
        <v>1.08</v>
      </c>
      <c r="BC41" s="149">
        <f>LOOKUP(BA41,$AU$19:$AU$24,$AV$19:$AV$24)</f>
        <v>1.09</v>
      </c>
      <c r="BD41" s="155">
        <f>IF(AX41=AT45,AU45,((BC41-BB41)/(BA41-AY41))*(AX41-AY41)+BB41)</f>
        <v>1.081819772</v>
      </c>
      <c r="BE41" s="80"/>
      <c r="BG41" s="111">
        <f>HLOOKUP(BJ40,$BF$10:$BK$21,BG39)</f>
        <v>0.207</v>
      </c>
      <c r="BH41" s="112">
        <f>HLOOKUP(BJ40,$BF$10:$BK$21,BH39)</f>
        <v>0.183</v>
      </c>
      <c r="BI41" s="113"/>
      <c r="BJ41" s="114">
        <f>HLOOKUP(BK40,$BF$10:$BK$21,BG39)</f>
        <v>0.235</v>
      </c>
      <c r="BK41" s="115">
        <f>HLOOKUP(BK40,$BF$10:$BK$21,BH39)</f>
        <v>0.208</v>
      </c>
      <c r="BM41" s="57"/>
      <c r="BN41" s="69"/>
      <c r="BO41"/>
    </row>
    <row r="42" spans="2:67" s="52" customFormat="1" ht="13.5" customHeight="1" thickBot="1">
      <c r="B42" s="8">
        <v>17</v>
      </c>
      <c r="C42" s="176">
        <v>49</v>
      </c>
      <c r="D42" s="175">
        <v>5.3</v>
      </c>
      <c r="E42" s="175">
        <v>28</v>
      </c>
      <c r="F42" s="175">
        <v>116</v>
      </c>
      <c r="G42" s="175" t="s">
        <v>59</v>
      </c>
      <c r="J42" s="66">
        <f t="shared" si="0"/>
        <v>10.136866593450714</v>
      </c>
      <c r="K42" s="135">
        <f t="shared" si="1"/>
        <v>10.966262706921269</v>
      </c>
      <c r="L42" s="66">
        <f t="shared" si="2"/>
        <v>1.767105210720348</v>
      </c>
      <c r="P42" s="126">
        <f t="shared" si="3"/>
        <v>0.35909886</v>
      </c>
      <c r="Q42" s="124">
        <f t="shared" si="4"/>
        <v>5.8</v>
      </c>
      <c r="R42" s="129">
        <f t="shared" si="5"/>
        <v>28.1</v>
      </c>
      <c r="S42" s="129">
        <f t="shared" si="6"/>
        <v>58.2</v>
      </c>
      <c r="T42" s="132">
        <f t="shared" si="7"/>
        <v>29.6</v>
      </c>
      <c r="U42" s="133">
        <f>IF(D42="","",IF(C42&lt;50,AI115,AS115))</f>
        <v>1.06281767296</v>
      </c>
      <c r="V42" s="133">
        <f>IF(D42="","",BN113)</f>
        <v>0.16402117136000002</v>
      </c>
      <c r="W42" s="134">
        <f t="shared" si="8"/>
        <v>1</v>
      </c>
      <c r="X42" s="126">
        <f>BD91</f>
        <v>1.081819772</v>
      </c>
      <c r="Z42" s="69">
        <v>6</v>
      </c>
      <c r="AA42" s="70">
        <f>LOOKUP(Z42,$B$26:$B$45,$Q$26:$Q$45)</f>
        <v>4.4</v>
      </c>
      <c r="AB42" s="71">
        <f>LOOKUP(AB41,$AA$10:$AA$20,$AB$10:$AB$20)</f>
        <v>4</v>
      </c>
      <c r="AC42" s="71">
        <f>LOOKUP(AC41,$AA$10:$AA$20,$AB$10:$AB$20)</f>
        <v>5</v>
      </c>
      <c r="AD42" s="70">
        <f>LOOKUP(Z42,$B$26:$B$45,$P$26:$P$45)</f>
        <v>0.33970685999999994</v>
      </c>
      <c r="AE42" s="60">
        <f>LOOKUP(AE41,$AB$8:$AF$8,$AB$10:$AF$10)</f>
        <v>0.3</v>
      </c>
      <c r="AF42" s="60">
        <f>LOOKUP(AF41,$AB$8:$AG$8,$AB$10:$AG$10)</f>
        <v>0.35</v>
      </c>
      <c r="AG42" s="72">
        <f>((AE43-AB43)/(AF42-AE42))*(AD42-AE42)+AB43</f>
        <v>0.9423824115999999</v>
      </c>
      <c r="AH42" s="73">
        <f>((AF43-AC43)/(AF42-AE42))*(AD42-AE42)+AC43</f>
        <v>1.005</v>
      </c>
      <c r="AI42" s="74">
        <f>((AH42-AG42)/(AC42-AB42))*(AA42-AB42)+AG42</f>
        <v>0.9674294469599999</v>
      </c>
      <c r="AJ42" s="69">
        <v>6</v>
      </c>
      <c r="AK42" s="75">
        <f>LOOKUP(AJ42,$B$26:$B$45,$Q$26:$Q$45)</f>
        <v>4.4</v>
      </c>
      <c r="AL42" s="76">
        <f>LOOKUP(AL41,$AJ$10:$AJ$20,$AK$10:$AK$20)</f>
        <v>4</v>
      </c>
      <c r="AM42" s="76">
        <f>LOOKUP(AM41,$AJ$10:$AJ$20,$AK$10:$AK$20)</f>
        <v>5</v>
      </c>
      <c r="AN42" s="75">
        <f>LOOKUP(AJ42,$B$26:$B$45,$P$26:$P$45)</f>
        <v>0.33970685999999994</v>
      </c>
      <c r="AO42" s="63">
        <f>LOOKUP(AO41,$AB$8:$AF$8,$AB$10:$AF$10)</f>
        <v>0.3</v>
      </c>
      <c r="AP42" s="63">
        <f>LOOKUP(AP41,$AB$8:$AG$8,$AB$10:$AG$10)</f>
        <v>0.35</v>
      </c>
      <c r="AQ42" s="77">
        <f>((AO43-AL43)/(AP42-AO42))*(AN42-AO42)+AL43</f>
        <v>1</v>
      </c>
      <c r="AR42" s="78">
        <f>((AP43-AM43)/(AP42-AO42))*(AN42-AO42)+AM43</f>
        <v>1.0828234512000001</v>
      </c>
      <c r="AS42" s="79">
        <f>((AR42-AQ42)/(AM42-AL42))*(AK42-AL42)+AQ42</f>
        <v>1.0331293804800001</v>
      </c>
      <c r="AX42" s="153" t="s">
        <v>88</v>
      </c>
      <c r="AY42" s="154">
        <f>LOOKUP(AX43,$AU$19:$AU$24,$AT$19:$AT$24)</f>
        <v>3</v>
      </c>
      <c r="AZ42" s="154"/>
      <c r="BA42" s="154">
        <f>AY42+1</f>
        <v>4</v>
      </c>
      <c r="BB42" s="10"/>
      <c r="BC42" s="10"/>
      <c r="BD42" s="20"/>
      <c r="BF42" s="67" t="s">
        <v>21</v>
      </c>
      <c r="BG42" s="67">
        <f>LOOKUP(BF43,$BF$10:$BF$21,$BE$10:$BE$21)</f>
        <v>5</v>
      </c>
      <c r="BH42" s="67">
        <f>BG42+1</f>
        <v>6</v>
      </c>
      <c r="BI42" s="68"/>
      <c r="BJ42" s="67">
        <f>LOOKUP(BI43,$BF$10:$BK$10,$BF$8:$BK$8)</f>
        <v>3</v>
      </c>
      <c r="BK42" s="67">
        <f>BJ42+1</f>
        <v>4</v>
      </c>
      <c r="BN42" s="69"/>
      <c r="BO42"/>
    </row>
    <row r="43" spans="2:67" s="52" customFormat="1" ht="13.5" customHeight="1" thickBot="1">
      <c r="B43" s="8">
        <v>18</v>
      </c>
      <c r="C43" s="176">
        <v>49</v>
      </c>
      <c r="D43" s="175">
        <v>5.6</v>
      </c>
      <c r="E43" s="175">
        <v>28</v>
      </c>
      <c r="F43" s="175">
        <v>126</v>
      </c>
      <c r="G43" s="175" t="s">
        <v>59</v>
      </c>
      <c r="J43" s="66">
        <f t="shared" si="0"/>
        <v>11.125130875996671</v>
      </c>
      <c r="K43" s="135">
        <f t="shared" si="1"/>
        <v>12.03538654774088</v>
      </c>
      <c r="L43" s="66">
        <f t="shared" si="2"/>
        <v>1.867319493857128</v>
      </c>
      <c r="P43" s="126">
        <f t="shared" si="3"/>
        <v>0.35909886</v>
      </c>
      <c r="Q43" s="124">
        <f t="shared" si="4"/>
        <v>6.1</v>
      </c>
      <c r="R43" s="129">
        <f t="shared" si="5"/>
        <v>28.1</v>
      </c>
      <c r="S43" s="129">
        <f t="shared" si="6"/>
        <v>57.9</v>
      </c>
      <c r="T43" s="132">
        <f t="shared" si="7"/>
        <v>29.6</v>
      </c>
      <c r="U43" s="133">
        <f>IF(D43="","",IF(C43&lt;50,AI118,AS118))</f>
        <v>1.08413569576</v>
      </c>
      <c r="V43" s="133">
        <f>IF(D43="","",BN116)</f>
        <v>0.15482099644000002</v>
      </c>
      <c r="W43" s="134">
        <f t="shared" si="8"/>
        <v>1</v>
      </c>
      <c r="X43" s="126">
        <f>BD93</f>
        <v>1.081819772</v>
      </c>
      <c r="Z43" s="80"/>
      <c r="AB43" s="81">
        <f>HLOOKUP(AE42,$AB$10:$AG$20,AB41)</f>
        <v>0.94</v>
      </c>
      <c r="AC43" s="82">
        <f>HLOOKUP(AE42,$AB$10:$AG$20,AC41)</f>
        <v>1.005</v>
      </c>
      <c r="AD43" s="83"/>
      <c r="AE43" s="81">
        <f>HLOOKUP(AF42,$AB$10:$AG$20,AB41)</f>
        <v>0.943</v>
      </c>
      <c r="AF43" s="82">
        <f>HLOOKUP(AF42,$AB$10:$AG$20,AC41)</f>
        <v>1.005</v>
      </c>
      <c r="AH43" s="57"/>
      <c r="AJ43" s="80"/>
      <c r="AL43" s="87">
        <f>HLOOKUP(AO42,$AK$10:$AP$20,AL41)</f>
        <v>1</v>
      </c>
      <c r="AM43" s="85">
        <f>HLOOKUP(AO42,$AK$10:$AP$20,AM41)</f>
        <v>1.086</v>
      </c>
      <c r="AN43" s="86"/>
      <c r="AO43" s="87">
        <f>HLOOKUP(AP42,$AK$10:$AP$20,AL41)</f>
        <v>1</v>
      </c>
      <c r="AP43" s="88">
        <f>HLOOKUP(AP42,$AK$10:$AP$20,AM41)</f>
        <v>1.082</v>
      </c>
      <c r="AR43" s="57"/>
      <c r="AS43" s="69"/>
      <c r="AW43" s="52">
        <v>13</v>
      </c>
      <c r="AX43" s="155">
        <f>LOOKUP(AW43,$B$26:$B$45,$P$26:$P$45)</f>
        <v>0.35909886</v>
      </c>
      <c r="AY43" s="149">
        <f>LOOKUP(AY42,$AT$19:$AT$24,$AU$19:$AU$24)</f>
        <v>0.35</v>
      </c>
      <c r="AZ43" s="149"/>
      <c r="BA43" s="149">
        <f>LOOKUP(BA42,$AT$19:$AT$24,$AU$19:$AU$24)</f>
        <v>0.4</v>
      </c>
      <c r="BB43" s="149">
        <f>LOOKUP(AY43,$AU$19:$AU$24,$AV$19:$AV$24)</f>
        <v>1.08</v>
      </c>
      <c r="BC43" s="149">
        <f>LOOKUP(BA43,$AU$19:$AU$24,$AV$19:$AV$24)</f>
        <v>1.09</v>
      </c>
      <c r="BD43" s="155">
        <f>IF(AX43=AT87,AU87,((BC43-BB43)/(BA43-AY43))*(AX43-AY43)+BB43)</f>
        <v>1.081819772</v>
      </c>
      <c r="BE43" s="69">
        <v>7</v>
      </c>
      <c r="BF43" s="106">
        <f>LOOKUP(BE43,$B$26:$B$45,$Q$26:$Q$45)</f>
        <v>4.6</v>
      </c>
      <c r="BG43" s="107">
        <f>LOOKUP(BG42,$BE$10:$BE$21,$BF$10:$BF$21)</f>
        <v>4.5</v>
      </c>
      <c r="BH43" s="107">
        <f>LOOKUP(BH42,$BE$10:$BE$21,$BF$10:$BF$21)</f>
        <v>5</v>
      </c>
      <c r="BI43" s="106">
        <f>LOOKUP(BE43,$B$26:$B$45,$P$26:$P$45)</f>
        <v>0.35909886</v>
      </c>
      <c r="BJ43" s="94">
        <f>LOOKUP(BJ42,$BF$8:$BK$8,$BF$10:$BK$10)</f>
        <v>0.35</v>
      </c>
      <c r="BK43" s="94">
        <f>LOOKUP(BK42,$BF$8:$BK$8,$BF$10:$BK$10)</f>
        <v>0.4</v>
      </c>
      <c r="BL43" s="108">
        <f>((BJ44-BG44)/(BK43-BJ43))*(BI43-BJ43)+BG44</f>
        <v>0.21236745280000002</v>
      </c>
      <c r="BM43" s="109">
        <f>((BK44-BH44)/(BK43-BJ43))*(BI43-BJ43)+BH44</f>
        <v>0.19100349840000003</v>
      </c>
      <c r="BN43" s="110">
        <f>((BM43-BL43)/(BH43-BG43))*(BF43-BG43)+BL43</f>
        <v>0.20809466192000003</v>
      </c>
      <c r="BO43"/>
    </row>
    <row r="44" spans="2:67" s="52" customFormat="1" ht="13.5" customHeight="1" thickBot="1">
      <c r="B44" s="8">
        <v>19</v>
      </c>
      <c r="C44" s="176">
        <v>56</v>
      </c>
      <c r="D44" s="175">
        <v>5.1</v>
      </c>
      <c r="E44" s="175">
        <v>28</v>
      </c>
      <c r="F44" s="175">
        <v>112</v>
      </c>
      <c r="G44" s="175" t="s">
        <v>59</v>
      </c>
      <c r="J44" s="66">
        <f t="shared" si="0"/>
        <v>9.720397823231375</v>
      </c>
      <c r="K44" s="135">
        <f t="shared" si="1"/>
        <v>10.515718556877463</v>
      </c>
      <c r="L44" s="66">
        <f t="shared" si="2"/>
        <v>1.8719665783051085</v>
      </c>
      <c r="P44" s="126">
        <f t="shared" si="3"/>
        <v>0.35909886</v>
      </c>
      <c r="Q44" s="124">
        <f t="shared" si="4"/>
        <v>5.6</v>
      </c>
      <c r="R44" s="129">
        <f t="shared" si="5"/>
        <v>28.1</v>
      </c>
      <c r="S44" s="129">
        <f t="shared" si="6"/>
        <v>58.4</v>
      </c>
      <c r="T44" s="132">
        <f t="shared" si="7"/>
        <v>29.6</v>
      </c>
      <c r="U44" s="133">
        <f>IF(D44="","",IF(C44&lt;50,AI121,AS121))</f>
        <v>1.12774453224</v>
      </c>
      <c r="V44" s="133">
        <f>IF(D44="","",BN119)</f>
        <v>0.17076675312000003</v>
      </c>
      <c r="W44" s="134">
        <f t="shared" si="8"/>
        <v>1</v>
      </c>
      <c r="X44" s="126">
        <f>BD95</f>
        <v>1.081819772</v>
      </c>
      <c r="AA44" s="67" t="s">
        <v>21</v>
      </c>
      <c r="AB44" s="67">
        <f>LOOKUP(AA45,$AB$10:$AB$20,$AA$10:$AA$20)</f>
        <v>4</v>
      </c>
      <c r="AC44" s="67">
        <f>AB44+1</f>
        <v>5</v>
      </c>
      <c r="AD44" s="68"/>
      <c r="AE44" s="67">
        <f>LOOKUP(AD45,$AB$10:$AG$10,$AB$8:$AG$8)</f>
        <v>3</v>
      </c>
      <c r="AF44" s="67">
        <f>AE44+1</f>
        <v>4</v>
      </c>
      <c r="AI44" s="69"/>
      <c r="AK44" s="67" t="s">
        <v>21</v>
      </c>
      <c r="AL44" s="67">
        <f>LOOKUP(AK45,$AK$10:$AK$20,$AJ$10:$AJ$20)</f>
        <v>4</v>
      </c>
      <c r="AM44" s="67">
        <f>AL44+1</f>
        <v>5</v>
      </c>
      <c r="AN44" s="68"/>
      <c r="AO44" s="67">
        <f>LOOKUP(AN45,$AB$10:$AG$10,$AB$8:$AG$8)</f>
        <v>3</v>
      </c>
      <c r="AP44" s="67">
        <f>AO44+1</f>
        <v>4</v>
      </c>
      <c r="AS44" s="69"/>
      <c r="AX44" s="153" t="s">
        <v>88</v>
      </c>
      <c r="AY44" s="154">
        <f>LOOKUP(AX45,$AU$19:$AU$24,$AT$19:$AT$24)</f>
        <v>3</v>
      </c>
      <c r="AZ44" s="154"/>
      <c r="BA44" s="154">
        <f>AY44+1</f>
        <v>4</v>
      </c>
      <c r="BB44" s="10"/>
      <c r="BC44" s="10"/>
      <c r="BD44" s="20"/>
      <c r="BE44" s="80"/>
      <c r="BG44" s="111">
        <f>HLOOKUP(BJ43,$BF$10:$BK$21,BG42)</f>
        <v>0.208</v>
      </c>
      <c r="BH44" s="112">
        <f>HLOOKUP(BJ43,$BF$10:$BK$21,BH42)</f>
        <v>0.187</v>
      </c>
      <c r="BI44" s="113"/>
      <c r="BJ44" s="114">
        <f>HLOOKUP(BK43,$BF$10:$BK$21,BG42)</f>
        <v>0.232</v>
      </c>
      <c r="BK44" s="115">
        <f>HLOOKUP(BK43,$BF$10:$BK$21,BH42)</f>
        <v>0.209</v>
      </c>
      <c r="BM44" s="57"/>
      <c r="BN44" s="69"/>
      <c r="BO44"/>
    </row>
    <row r="45" spans="2:67" s="52" customFormat="1" ht="15" customHeight="1">
      <c r="B45" s="8">
        <v>20</v>
      </c>
      <c r="C45" s="176">
        <v>56</v>
      </c>
      <c r="D45" s="175">
        <v>5.1</v>
      </c>
      <c r="E45" s="175">
        <v>28</v>
      </c>
      <c r="F45" s="175">
        <v>113</v>
      </c>
      <c r="G45" s="175" t="s">
        <v>59</v>
      </c>
      <c r="J45" s="66">
        <f t="shared" si="0"/>
        <v>9.807187089510228</v>
      </c>
      <c r="K45" s="135">
        <f t="shared" si="1"/>
        <v>10.609608901135298</v>
      </c>
      <c r="L45" s="66">
        <f t="shared" si="2"/>
        <v>1.8886805656114043</v>
      </c>
      <c r="P45" s="126">
        <f t="shared" si="3"/>
        <v>0.35909886</v>
      </c>
      <c r="Q45" s="124">
        <f t="shared" si="4"/>
        <v>5.6</v>
      </c>
      <c r="R45" s="129">
        <f t="shared" si="5"/>
        <v>28.1</v>
      </c>
      <c r="S45" s="129">
        <f t="shared" si="6"/>
        <v>58.4</v>
      </c>
      <c r="T45" s="132">
        <f t="shared" si="7"/>
        <v>29.6</v>
      </c>
      <c r="U45" s="133">
        <f>IF(D45="","",IF(C45&lt;50,AI124,AS124))</f>
        <v>1.12774453224</v>
      </c>
      <c r="V45" s="133">
        <f>IF(D45="","",BN122)</f>
        <v>0.17076675312000003</v>
      </c>
      <c r="W45" s="134">
        <f t="shared" si="8"/>
        <v>1</v>
      </c>
      <c r="X45" s="126">
        <f>BD97</f>
        <v>1.081819772</v>
      </c>
      <c r="Z45" s="69">
        <v>7</v>
      </c>
      <c r="AA45" s="70">
        <f>LOOKUP(Z45,$B$26:$B$45,$Q$26:$Q$45)</f>
        <v>4.6</v>
      </c>
      <c r="AB45" s="71">
        <f>LOOKUP(AB44,$AA$10:$AA$20,$AB$10:$AB$20)</f>
        <v>4</v>
      </c>
      <c r="AC45" s="71">
        <f>LOOKUP(AC44,$AA$10:$AA$20,$AB$10:$AB$20)</f>
        <v>5</v>
      </c>
      <c r="AD45" s="70">
        <f>LOOKUP(Z45,$B$26:$B$45,$P$26:$P$45)</f>
        <v>0.35909886</v>
      </c>
      <c r="AE45" s="60">
        <f>LOOKUP(AE44,$AB$8:$AF$8,$AB$10:$AF$10)</f>
        <v>0.35</v>
      </c>
      <c r="AF45" s="60">
        <f>LOOKUP(AF44,$AB$8:$AG$8,$AB$10:$AG$10)</f>
        <v>0.4</v>
      </c>
      <c r="AG45" s="72">
        <f>((AE86-AB86)/(AF45-AE45))*(AD45-AE45)+AB86</f>
        <v>0.9433639544</v>
      </c>
      <c r="AH45" s="73">
        <f>((AF86-AC86)/(AF45-AE45))*(AD45-AE45)+AC86</f>
        <v>1.005</v>
      </c>
      <c r="AI45" s="74">
        <f>((AH45-AG45)/(AC45-AB45))*(AA45-AB45)+AG45</f>
        <v>0.9803455817599999</v>
      </c>
      <c r="AJ45" s="69">
        <v>7</v>
      </c>
      <c r="AK45" s="75">
        <f>LOOKUP(AJ45,$B$26:$B$45,$Q$26:$Q$45)</f>
        <v>4.6</v>
      </c>
      <c r="AL45" s="76">
        <f>LOOKUP(AL44,$AJ$10:$AJ$20,$AK$10:$AK$20)</f>
        <v>4</v>
      </c>
      <c r="AM45" s="76">
        <f>LOOKUP(AM44,$AJ$10:$AJ$20,$AK$10:$AK$20)</f>
        <v>5</v>
      </c>
      <c r="AN45" s="75">
        <f>LOOKUP(AJ45,$B$26:$B$45,$P$26:$P$45)</f>
        <v>0.35909886</v>
      </c>
      <c r="AO45" s="63">
        <f>LOOKUP(AO44,$AB$8:$AF$8,$AB$10:$AF$10)</f>
        <v>0.35</v>
      </c>
      <c r="AP45" s="63">
        <f>LOOKUP(AP44,$AB$8:$AG$8,$AB$10:$AG$10)</f>
        <v>0.4</v>
      </c>
      <c r="AQ45" s="77">
        <f>((AO86-AL86)/(AP45-AO45))*(AN45-AO45)+AL86</f>
        <v>1</v>
      </c>
      <c r="AR45" s="78">
        <f>((AP86-AM86)/(AP45-AO45))*(AN45-AO45)+AM86</f>
        <v>1.0818180228</v>
      </c>
      <c r="AS45" s="79">
        <f>((AR45-AQ45)/(AM45-AL45))*(AK45-AL45)+AQ45</f>
        <v>1.04909081368</v>
      </c>
      <c r="AW45" s="52">
        <v>14</v>
      </c>
      <c r="AX45" s="155">
        <f>LOOKUP(AW45,$B$26:$B$45,$P$26:$P$45)</f>
        <v>0.35909886</v>
      </c>
      <c r="AY45" s="149">
        <f>LOOKUP(AY44,$AT$19:$AT$24,$AU$19:$AU$24)</f>
        <v>0.35</v>
      </c>
      <c r="AZ45" s="149"/>
      <c r="BA45" s="149">
        <f>LOOKUP(BA44,$AT$19:$AT$24,$AU$19:$AU$24)</f>
        <v>0.4</v>
      </c>
      <c r="BB45" s="149">
        <f>LOOKUP(AY45,$AU$19:$AU$24,$AV$19:$AV$24)</f>
        <v>1.08</v>
      </c>
      <c r="BC45" s="149">
        <f>LOOKUP(BA45,$AU$19:$AU$24,$AV$19:$AV$24)</f>
        <v>1.09</v>
      </c>
      <c r="BD45" s="155">
        <f>IF(AX45=AT89,AU89,((BC45-BB45)/(BA45-AY45))*(AX45-AY45)+BB45)</f>
        <v>1.081819772</v>
      </c>
      <c r="BF45" s="67" t="s">
        <v>21</v>
      </c>
      <c r="BG45" s="67">
        <f>LOOKUP(BF86,$BF$10:$BF$21,$BE$10:$BE$21)</f>
        <v>5</v>
      </c>
      <c r="BH45" s="67">
        <f>BG45+1</f>
        <v>6</v>
      </c>
      <c r="BI45" s="68"/>
      <c r="BJ45" s="67">
        <f>LOOKUP(BI86,$BF$10:$BK$10,$BF$8:$BK$8)</f>
        <v>4</v>
      </c>
      <c r="BK45" s="67">
        <f>BJ45+1</f>
        <v>5</v>
      </c>
      <c r="BN45" s="69"/>
      <c r="BO45"/>
    </row>
    <row r="46" spans="2:67" s="52" customFormat="1" ht="15" customHeight="1">
      <c r="B46" s="8">
        <v>21</v>
      </c>
      <c r="C46" s="175">
        <v>45</v>
      </c>
      <c r="D46" s="175">
        <v>5</v>
      </c>
      <c r="E46" s="175">
        <v>26</v>
      </c>
      <c r="F46" s="175">
        <v>162</v>
      </c>
      <c r="G46" s="175" t="s">
        <v>60</v>
      </c>
      <c r="J46" s="66">
        <f>'CálculoMamo1 (2)'!J26</f>
        <v>8.941721694797243</v>
      </c>
      <c r="K46" s="66">
        <f>'CálculoMamo1 (2)'!K26</f>
        <v>9.777670093829505</v>
      </c>
      <c r="L46" s="66">
        <f>'CálculoMamo1 (2)'!L26</f>
        <v>1.87136990377509</v>
      </c>
      <c r="P46" s="126"/>
      <c r="Q46" s="124"/>
      <c r="R46" s="221"/>
      <c r="S46" s="221"/>
      <c r="T46" s="124"/>
      <c r="U46" s="222"/>
      <c r="V46" s="222"/>
      <c r="W46" s="221"/>
      <c r="X46" s="126"/>
      <c r="Z46" s="69"/>
      <c r="AA46" s="70"/>
      <c r="AB46" s="71"/>
      <c r="AC46" s="71"/>
      <c r="AD46" s="70"/>
      <c r="AE46" s="60"/>
      <c r="AF46" s="60"/>
      <c r="AG46" s="72"/>
      <c r="AH46" s="73"/>
      <c r="AI46" s="74"/>
      <c r="AJ46" s="69"/>
      <c r="AK46" s="75"/>
      <c r="AL46" s="76"/>
      <c r="AM46" s="76"/>
      <c r="AN46" s="75"/>
      <c r="AO46" s="63"/>
      <c r="AP46" s="63"/>
      <c r="AQ46" s="77"/>
      <c r="AR46" s="78"/>
      <c r="AS46" s="79"/>
      <c r="AX46" s="155"/>
      <c r="AY46" s="149"/>
      <c r="AZ46" s="149"/>
      <c r="BA46" s="149"/>
      <c r="BB46" s="149"/>
      <c r="BC46" s="149"/>
      <c r="BD46" s="155"/>
      <c r="BF46" s="67"/>
      <c r="BG46" s="67"/>
      <c r="BH46" s="67"/>
      <c r="BI46" s="68"/>
      <c r="BJ46" s="67"/>
      <c r="BK46" s="67"/>
      <c r="BN46" s="69"/>
      <c r="BO46"/>
    </row>
    <row r="47" spans="2:67" s="52" customFormat="1" ht="15" customHeight="1">
      <c r="B47" s="8">
        <v>22</v>
      </c>
      <c r="C47" s="175">
        <v>45</v>
      </c>
      <c r="D47" s="175">
        <v>5.1</v>
      </c>
      <c r="E47" s="175">
        <v>26</v>
      </c>
      <c r="F47" s="175">
        <v>157</v>
      </c>
      <c r="G47" s="175" t="s">
        <v>60</v>
      </c>
      <c r="J47" s="66">
        <f>'CálculoMamo1 (2)'!J27</f>
        <v>8.695445239493488</v>
      </c>
      <c r="K47" s="66">
        <f>'CálculoMamo1 (2)'!K27</f>
        <v>9.508369615238342</v>
      </c>
      <c r="L47" s="66">
        <f>'CálculoMamo1 (2)'!L27</f>
        <v>1.7967686146294026</v>
      </c>
      <c r="P47" s="126"/>
      <c r="Q47" s="124"/>
      <c r="R47" s="221"/>
      <c r="S47" s="221"/>
      <c r="T47" s="124"/>
      <c r="U47" s="222"/>
      <c r="V47" s="222"/>
      <c r="W47" s="221"/>
      <c r="X47" s="126"/>
      <c r="Z47" s="69"/>
      <c r="AA47" s="70"/>
      <c r="AB47" s="71"/>
      <c r="AC47" s="71"/>
      <c r="AD47" s="70"/>
      <c r="AE47" s="60"/>
      <c r="AF47" s="60"/>
      <c r="AG47" s="72"/>
      <c r="AH47" s="73"/>
      <c r="AI47" s="74"/>
      <c r="AJ47" s="69"/>
      <c r="AK47" s="75"/>
      <c r="AL47" s="76"/>
      <c r="AM47" s="76"/>
      <c r="AN47" s="75"/>
      <c r="AO47" s="63"/>
      <c r="AP47" s="63"/>
      <c r="AQ47" s="77"/>
      <c r="AR47" s="78"/>
      <c r="AS47" s="79"/>
      <c r="AX47" s="155"/>
      <c r="AY47" s="149"/>
      <c r="AZ47" s="149"/>
      <c r="BA47" s="149"/>
      <c r="BB47" s="149"/>
      <c r="BC47" s="149"/>
      <c r="BD47" s="155"/>
      <c r="BF47" s="67"/>
      <c r="BG47" s="67"/>
      <c r="BH47" s="67"/>
      <c r="BI47" s="68"/>
      <c r="BJ47" s="67"/>
      <c r="BK47" s="67"/>
      <c r="BN47" s="69"/>
      <c r="BO47"/>
    </row>
    <row r="48" spans="2:67" s="52" customFormat="1" ht="15" customHeight="1">
      <c r="B48" s="8">
        <v>23</v>
      </c>
      <c r="C48" s="175">
        <v>44</v>
      </c>
      <c r="D48" s="175">
        <v>4.1</v>
      </c>
      <c r="E48" s="175">
        <v>28</v>
      </c>
      <c r="F48" s="175">
        <v>62</v>
      </c>
      <c r="G48" s="175" t="s">
        <v>59</v>
      </c>
      <c r="J48" s="66">
        <f>'CálculoMamo1 (2)'!J28</f>
        <v>5.20128331576143</v>
      </c>
      <c r="K48" s="66">
        <f>'CálculoMamo1 (2)'!K28</f>
        <v>5.626851130764435</v>
      </c>
      <c r="L48" s="66">
        <f>'CálculoMamo1 (2)'!L28</f>
        <v>1.0610861509101182</v>
      </c>
      <c r="P48" s="126"/>
      <c r="Q48" s="124"/>
      <c r="R48" s="221"/>
      <c r="S48" s="221"/>
      <c r="T48" s="124"/>
      <c r="U48" s="222"/>
      <c r="V48" s="222"/>
      <c r="W48" s="221"/>
      <c r="X48" s="126"/>
      <c r="Z48" s="69"/>
      <c r="AA48" s="70"/>
      <c r="AB48" s="71"/>
      <c r="AC48" s="71"/>
      <c r="AD48" s="70"/>
      <c r="AE48" s="60"/>
      <c r="AF48" s="60"/>
      <c r="AG48" s="72"/>
      <c r="AH48" s="73"/>
      <c r="AI48" s="74"/>
      <c r="AJ48" s="69"/>
      <c r="AK48" s="75"/>
      <c r="AL48" s="76"/>
      <c r="AM48" s="76"/>
      <c r="AN48" s="75"/>
      <c r="AO48" s="63"/>
      <c r="AP48" s="63"/>
      <c r="AQ48" s="77"/>
      <c r="AR48" s="78"/>
      <c r="AS48" s="79"/>
      <c r="AX48" s="155"/>
      <c r="AY48" s="149"/>
      <c r="AZ48" s="149"/>
      <c r="BA48" s="149"/>
      <c r="BB48" s="149"/>
      <c r="BC48" s="149"/>
      <c r="BD48" s="155"/>
      <c r="BF48" s="67"/>
      <c r="BG48" s="67"/>
      <c r="BH48" s="67"/>
      <c r="BI48" s="68"/>
      <c r="BJ48" s="67"/>
      <c r="BK48" s="67"/>
      <c r="BN48" s="69"/>
      <c r="BO48"/>
    </row>
    <row r="49" spans="2:67" s="52" customFormat="1" ht="15" customHeight="1">
      <c r="B49" s="8">
        <v>24</v>
      </c>
      <c r="C49" s="175">
        <v>54</v>
      </c>
      <c r="D49" s="175">
        <v>4.9</v>
      </c>
      <c r="E49" s="175">
        <v>27</v>
      </c>
      <c r="F49" s="175">
        <v>114</v>
      </c>
      <c r="G49" s="175" t="s">
        <v>59</v>
      </c>
      <c r="J49" s="66">
        <f>'CálculoMamo1 (2)'!J29</f>
        <v>8.696271894321157</v>
      </c>
      <c r="K49" s="66">
        <f>'CálculoMamo1 (2)'!K29</f>
        <v>9.391502064434565</v>
      </c>
      <c r="L49" s="66">
        <f>'CálculoMamo1 (2)'!L29</f>
        <v>1.6814132384122507</v>
      </c>
      <c r="P49" s="126"/>
      <c r="Q49" s="124"/>
      <c r="R49" s="221"/>
      <c r="S49" s="221"/>
      <c r="T49" s="124"/>
      <c r="U49" s="222"/>
      <c r="V49" s="222"/>
      <c r="W49" s="221"/>
      <c r="X49" s="126"/>
      <c r="Z49" s="69"/>
      <c r="AA49" s="70"/>
      <c r="AB49" s="71"/>
      <c r="AC49" s="71"/>
      <c r="AD49" s="70"/>
      <c r="AE49" s="60"/>
      <c r="AF49" s="60"/>
      <c r="AG49" s="72"/>
      <c r="AH49" s="73"/>
      <c r="AI49" s="74"/>
      <c r="AJ49" s="69"/>
      <c r="AK49" s="75"/>
      <c r="AL49" s="76"/>
      <c r="AM49" s="76"/>
      <c r="AN49" s="75"/>
      <c r="AO49" s="63"/>
      <c r="AP49" s="63"/>
      <c r="AQ49" s="77"/>
      <c r="AR49" s="78"/>
      <c r="AS49" s="79"/>
      <c r="AX49" s="155"/>
      <c r="AY49" s="149"/>
      <c r="AZ49" s="149"/>
      <c r="BA49" s="149"/>
      <c r="BB49" s="149"/>
      <c r="BC49" s="149"/>
      <c r="BD49" s="155"/>
      <c r="BF49" s="67"/>
      <c r="BG49" s="67"/>
      <c r="BH49" s="67"/>
      <c r="BI49" s="68"/>
      <c r="BJ49" s="67"/>
      <c r="BK49" s="67"/>
      <c r="BN49" s="69"/>
      <c r="BO49"/>
    </row>
    <row r="50" spans="2:67" s="52" customFormat="1" ht="15" customHeight="1">
      <c r="B50" s="8">
        <v>25</v>
      </c>
      <c r="C50" s="175">
        <v>50</v>
      </c>
      <c r="D50" s="175">
        <v>5.2</v>
      </c>
      <c r="E50" s="175">
        <v>27</v>
      </c>
      <c r="F50" s="175">
        <v>94</v>
      </c>
      <c r="G50" s="175" t="s">
        <v>59</v>
      </c>
      <c r="J50" s="66">
        <f>'CálculoMamo1 (2)'!J30</f>
        <v>7.244597047800305</v>
      </c>
      <c r="K50" s="66">
        <f>'CálculoMamo1 (2)'!K30</f>
        <v>7.823771951615622</v>
      </c>
      <c r="L50" s="66">
        <f>'CálculoMamo1 (2)'!L30</f>
        <v>1.3487106146654544</v>
      </c>
      <c r="P50" s="126"/>
      <c r="Q50" s="124"/>
      <c r="R50" s="221"/>
      <c r="S50" s="221"/>
      <c r="T50" s="124"/>
      <c r="U50" s="222"/>
      <c r="V50" s="222"/>
      <c r="W50" s="221"/>
      <c r="X50" s="126"/>
      <c r="Z50" s="69"/>
      <c r="AA50" s="70"/>
      <c r="AB50" s="71"/>
      <c r="AC50" s="71"/>
      <c r="AD50" s="70"/>
      <c r="AE50" s="60"/>
      <c r="AF50" s="60"/>
      <c r="AG50" s="72"/>
      <c r="AH50" s="73"/>
      <c r="AI50" s="74"/>
      <c r="AJ50" s="69"/>
      <c r="AK50" s="75"/>
      <c r="AL50" s="76"/>
      <c r="AM50" s="76"/>
      <c r="AN50" s="75"/>
      <c r="AO50" s="63"/>
      <c r="AP50" s="63"/>
      <c r="AQ50" s="77"/>
      <c r="AR50" s="78"/>
      <c r="AS50" s="79"/>
      <c r="AX50" s="155"/>
      <c r="AY50" s="149"/>
      <c r="AZ50" s="149"/>
      <c r="BA50" s="149"/>
      <c r="BB50" s="149"/>
      <c r="BC50" s="149"/>
      <c r="BD50" s="155"/>
      <c r="BF50" s="67"/>
      <c r="BG50" s="67"/>
      <c r="BH50" s="67"/>
      <c r="BI50" s="68"/>
      <c r="BJ50" s="67"/>
      <c r="BK50" s="67"/>
      <c r="BN50" s="69"/>
      <c r="BO50"/>
    </row>
    <row r="51" spans="2:67" s="52" customFormat="1" ht="15" customHeight="1">
      <c r="B51" s="8">
        <v>26</v>
      </c>
      <c r="C51" s="175">
        <v>45</v>
      </c>
      <c r="D51" s="175">
        <v>3.9</v>
      </c>
      <c r="E51" s="175">
        <v>26</v>
      </c>
      <c r="F51" s="175">
        <v>84</v>
      </c>
      <c r="G51" s="175" t="s">
        <v>59</v>
      </c>
      <c r="J51" s="66">
        <f>'CálculoMamo1 (2)'!J31</f>
        <v>5.4542421697430195</v>
      </c>
      <c r="K51" s="66">
        <f>'CálculoMamo1 (2)'!K31</f>
        <v>5.879353287673047</v>
      </c>
      <c r="L51" s="66">
        <f>'CálculoMamo1 (2)'!L31</f>
        <v>1.09821714769032</v>
      </c>
      <c r="P51" s="126"/>
      <c r="Q51" s="124"/>
      <c r="R51" s="221"/>
      <c r="S51" s="221"/>
      <c r="T51" s="124"/>
      <c r="U51" s="222"/>
      <c r="V51" s="222"/>
      <c r="W51" s="221"/>
      <c r="X51" s="126"/>
      <c r="Z51" s="69"/>
      <c r="AA51" s="70"/>
      <c r="AB51" s="71"/>
      <c r="AC51" s="71"/>
      <c r="AD51" s="70"/>
      <c r="AE51" s="60"/>
      <c r="AF51" s="60"/>
      <c r="AG51" s="72"/>
      <c r="AH51" s="73"/>
      <c r="AI51" s="74"/>
      <c r="AJ51" s="69"/>
      <c r="AK51" s="75"/>
      <c r="AL51" s="76"/>
      <c r="AM51" s="76"/>
      <c r="AN51" s="75"/>
      <c r="AO51" s="63"/>
      <c r="AP51" s="63"/>
      <c r="AQ51" s="77"/>
      <c r="AR51" s="78"/>
      <c r="AS51" s="79"/>
      <c r="AX51" s="155"/>
      <c r="AY51" s="149"/>
      <c r="AZ51" s="149"/>
      <c r="BA51" s="149"/>
      <c r="BB51" s="149"/>
      <c r="BC51" s="149"/>
      <c r="BD51" s="155"/>
      <c r="BF51" s="67"/>
      <c r="BG51" s="67"/>
      <c r="BH51" s="67"/>
      <c r="BI51" s="68"/>
      <c r="BJ51" s="67"/>
      <c r="BK51" s="67"/>
      <c r="BN51" s="69"/>
      <c r="BO51"/>
    </row>
    <row r="52" spans="2:67" s="52" customFormat="1" ht="15" customHeight="1">
      <c r="B52" s="8">
        <v>27</v>
      </c>
      <c r="C52" s="175">
        <v>45</v>
      </c>
      <c r="D52" s="175">
        <v>4.1</v>
      </c>
      <c r="E52" s="175">
        <v>28</v>
      </c>
      <c r="F52" s="175">
        <v>66</v>
      </c>
      <c r="G52" s="175" t="s">
        <v>59</v>
      </c>
      <c r="J52" s="66">
        <f>'CálculoMamo1 (2)'!J32</f>
        <v>5.536849981294426</v>
      </c>
      <c r="K52" s="66">
        <f>'CálculoMamo1 (2)'!K32</f>
        <v>5.989873784362141</v>
      </c>
      <c r="L52" s="66">
        <f>'CálculoMamo1 (2)'!L32</f>
        <v>1.1295433219365776</v>
      </c>
      <c r="P52" s="126"/>
      <c r="Q52" s="124"/>
      <c r="R52" s="221"/>
      <c r="S52" s="221"/>
      <c r="T52" s="124"/>
      <c r="U52" s="222"/>
      <c r="V52" s="222"/>
      <c r="W52" s="221"/>
      <c r="X52" s="126"/>
      <c r="Z52" s="69"/>
      <c r="AA52" s="70"/>
      <c r="AB52" s="71"/>
      <c r="AC52" s="71"/>
      <c r="AD52" s="70"/>
      <c r="AE52" s="60"/>
      <c r="AF52" s="60"/>
      <c r="AG52" s="72"/>
      <c r="AH52" s="73"/>
      <c r="AI52" s="74"/>
      <c r="AJ52" s="69"/>
      <c r="AK52" s="75"/>
      <c r="AL52" s="76"/>
      <c r="AM52" s="76"/>
      <c r="AN52" s="75"/>
      <c r="AO52" s="63"/>
      <c r="AP52" s="63"/>
      <c r="AQ52" s="77"/>
      <c r="AR52" s="78"/>
      <c r="AS52" s="79"/>
      <c r="AX52" s="155"/>
      <c r="AY52" s="149"/>
      <c r="AZ52" s="149"/>
      <c r="BA52" s="149"/>
      <c r="BB52" s="149"/>
      <c r="BC52" s="149"/>
      <c r="BD52" s="155"/>
      <c r="BF52" s="67"/>
      <c r="BG52" s="67"/>
      <c r="BH52" s="67"/>
      <c r="BI52" s="68"/>
      <c r="BJ52" s="67"/>
      <c r="BK52" s="67"/>
      <c r="BN52" s="69"/>
      <c r="BO52"/>
    </row>
    <row r="53" spans="2:67" s="52" customFormat="1" ht="15" customHeight="1">
      <c r="B53" s="8">
        <v>28</v>
      </c>
      <c r="C53" s="175">
        <v>43</v>
      </c>
      <c r="D53" s="175">
        <v>4.4</v>
      </c>
      <c r="E53" s="175">
        <v>28</v>
      </c>
      <c r="F53" s="175">
        <v>103</v>
      </c>
      <c r="G53" s="175" t="s">
        <v>61</v>
      </c>
      <c r="J53" s="66">
        <f>'CálculoMamo1 (2)'!J33</f>
        <v>6.9299503837884115</v>
      </c>
      <c r="K53" s="66">
        <f>'CálculoMamo1 (2)'!K33</f>
        <v>7.621051522166968</v>
      </c>
      <c r="L53" s="66">
        <f>'CálculoMamo1 (2)'!L33</f>
        <v>1.7363892613097547</v>
      </c>
      <c r="P53" s="126"/>
      <c r="Q53" s="124"/>
      <c r="R53" s="221"/>
      <c r="S53" s="221"/>
      <c r="T53" s="124"/>
      <c r="U53" s="222"/>
      <c r="V53" s="222"/>
      <c r="W53" s="221"/>
      <c r="X53" s="126"/>
      <c r="Z53" s="69"/>
      <c r="AA53" s="70"/>
      <c r="AB53" s="71"/>
      <c r="AC53" s="71"/>
      <c r="AD53" s="70"/>
      <c r="AE53" s="60"/>
      <c r="AF53" s="60"/>
      <c r="AG53" s="72"/>
      <c r="AH53" s="73"/>
      <c r="AI53" s="74"/>
      <c r="AJ53" s="69"/>
      <c r="AK53" s="75"/>
      <c r="AL53" s="76"/>
      <c r="AM53" s="76"/>
      <c r="AN53" s="75"/>
      <c r="AO53" s="63"/>
      <c r="AP53" s="63"/>
      <c r="AQ53" s="77"/>
      <c r="AR53" s="78"/>
      <c r="AS53" s="79"/>
      <c r="AX53" s="155"/>
      <c r="AY53" s="149"/>
      <c r="AZ53" s="149"/>
      <c r="BA53" s="149"/>
      <c r="BB53" s="149"/>
      <c r="BC53" s="149"/>
      <c r="BD53" s="155"/>
      <c r="BF53" s="67"/>
      <c r="BG53" s="67"/>
      <c r="BH53" s="67"/>
      <c r="BI53" s="68"/>
      <c r="BJ53" s="67"/>
      <c r="BK53" s="67"/>
      <c r="BN53" s="69"/>
      <c r="BO53"/>
    </row>
    <row r="54" spans="2:67" s="52" customFormat="1" ht="15" customHeight="1">
      <c r="B54" s="8">
        <v>29</v>
      </c>
      <c r="C54" s="175">
        <v>43</v>
      </c>
      <c r="D54" s="175">
        <v>4.8</v>
      </c>
      <c r="E54" s="175">
        <v>28</v>
      </c>
      <c r="F54" s="175">
        <v>126</v>
      </c>
      <c r="G54" s="175" t="s">
        <v>61</v>
      </c>
      <c r="J54" s="66">
        <f>'CálculoMamo1 (2)'!J34</f>
        <v>8.593344148777167</v>
      </c>
      <c r="K54" s="66">
        <f>'CálculoMamo1 (2)'!K34</f>
        <v>9.450330071445777</v>
      </c>
      <c r="L54" s="66">
        <f>'CálculoMamo1 (2)'!L34</f>
        <v>2.0503986813772026</v>
      </c>
      <c r="P54" s="126"/>
      <c r="Q54" s="124"/>
      <c r="R54" s="221"/>
      <c r="S54" s="221"/>
      <c r="T54" s="124"/>
      <c r="U54" s="222"/>
      <c r="V54" s="222"/>
      <c r="W54" s="221"/>
      <c r="X54" s="126"/>
      <c r="Z54" s="69"/>
      <c r="AA54" s="70"/>
      <c r="AB54" s="71"/>
      <c r="AC54" s="71"/>
      <c r="AD54" s="70"/>
      <c r="AE54" s="60"/>
      <c r="AF54" s="60"/>
      <c r="AG54" s="72"/>
      <c r="AH54" s="73"/>
      <c r="AI54" s="74"/>
      <c r="AJ54" s="69"/>
      <c r="AK54" s="75"/>
      <c r="AL54" s="76"/>
      <c r="AM54" s="76"/>
      <c r="AN54" s="75"/>
      <c r="AO54" s="63"/>
      <c r="AP54" s="63"/>
      <c r="AQ54" s="77"/>
      <c r="AR54" s="78"/>
      <c r="AS54" s="79"/>
      <c r="AX54" s="155"/>
      <c r="AY54" s="149"/>
      <c r="AZ54" s="149"/>
      <c r="BA54" s="149"/>
      <c r="BB54" s="149"/>
      <c r="BC54" s="149"/>
      <c r="BD54" s="155"/>
      <c r="BF54" s="67"/>
      <c r="BG54" s="67"/>
      <c r="BH54" s="67"/>
      <c r="BI54" s="68"/>
      <c r="BJ54" s="67"/>
      <c r="BK54" s="67"/>
      <c r="BN54" s="69"/>
      <c r="BO54"/>
    </row>
    <row r="55" spans="2:67" s="52" customFormat="1" ht="15" customHeight="1">
      <c r="B55" s="8">
        <v>30</v>
      </c>
      <c r="C55" s="176">
        <v>58</v>
      </c>
      <c r="D55" s="175">
        <v>4.9</v>
      </c>
      <c r="E55" s="175">
        <v>27</v>
      </c>
      <c r="F55" s="175">
        <v>114</v>
      </c>
      <c r="G55" s="175" t="s">
        <v>59</v>
      </c>
      <c r="J55" s="66">
        <f>'CálculoMamo1 (2)'!J35</f>
        <v>8.696271894321157</v>
      </c>
      <c r="K55" s="66">
        <f>'CálculoMamo1 (2)'!K35</f>
        <v>9.391502064434565</v>
      </c>
      <c r="L55" s="66">
        <f>'CálculoMamo1 (2)'!L35</f>
        <v>1.6814132384122507</v>
      </c>
      <c r="P55" s="126"/>
      <c r="Q55" s="124"/>
      <c r="R55" s="221"/>
      <c r="S55" s="221"/>
      <c r="T55" s="124"/>
      <c r="U55" s="222"/>
      <c r="V55" s="222"/>
      <c r="W55" s="221"/>
      <c r="X55" s="126"/>
      <c r="Z55" s="69"/>
      <c r="AA55" s="70"/>
      <c r="AB55" s="71"/>
      <c r="AC55" s="71"/>
      <c r="AD55" s="70"/>
      <c r="AE55" s="60"/>
      <c r="AF55" s="60"/>
      <c r="AG55" s="72"/>
      <c r="AH55" s="73"/>
      <c r="AI55" s="74"/>
      <c r="AJ55" s="69"/>
      <c r="AK55" s="75"/>
      <c r="AL55" s="76"/>
      <c r="AM55" s="76"/>
      <c r="AN55" s="75"/>
      <c r="AO55" s="63"/>
      <c r="AP55" s="63"/>
      <c r="AQ55" s="77"/>
      <c r="AR55" s="78"/>
      <c r="AS55" s="79"/>
      <c r="AX55" s="155"/>
      <c r="AY55" s="149"/>
      <c r="AZ55" s="149"/>
      <c r="BA55" s="149"/>
      <c r="BB55" s="149"/>
      <c r="BC55" s="149"/>
      <c r="BD55" s="155"/>
      <c r="BF55" s="67"/>
      <c r="BG55" s="67"/>
      <c r="BH55" s="67"/>
      <c r="BI55" s="68"/>
      <c r="BJ55" s="67"/>
      <c r="BK55" s="67"/>
      <c r="BN55" s="69"/>
      <c r="BO55"/>
    </row>
    <row r="56" spans="2:67" s="52" customFormat="1" ht="15" customHeight="1">
      <c r="B56" s="8">
        <v>31</v>
      </c>
      <c r="C56" s="176">
        <v>58</v>
      </c>
      <c r="D56" s="175">
        <v>4.9</v>
      </c>
      <c r="E56" s="175">
        <v>27</v>
      </c>
      <c r="F56" s="175">
        <v>107</v>
      </c>
      <c r="G56" s="175" t="s">
        <v>59</v>
      </c>
      <c r="J56" s="66">
        <f>'CálculoMamo1 (2)'!J36</f>
        <v>8.162290286775121</v>
      </c>
      <c r="K56" s="66">
        <f>'CálculoMamo1 (2)'!K36</f>
        <v>8.814830885039461</v>
      </c>
      <c r="L56" s="66">
        <f>'CálculoMamo1 (2)'!L36</f>
        <v>1.5781685658781652</v>
      </c>
      <c r="P56" s="126"/>
      <c r="Q56" s="124"/>
      <c r="R56" s="221"/>
      <c r="S56" s="221"/>
      <c r="T56" s="124"/>
      <c r="U56" s="222"/>
      <c r="V56" s="222"/>
      <c r="W56" s="221"/>
      <c r="X56" s="126"/>
      <c r="Z56" s="69"/>
      <c r="AA56" s="70"/>
      <c r="AB56" s="71"/>
      <c r="AC56" s="71"/>
      <c r="AD56" s="70"/>
      <c r="AE56" s="60"/>
      <c r="AF56" s="60"/>
      <c r="AG56" s="72"/>
      <c r="AH56" s="73"/>
      <c r="AI56" s="74"/>
      <c r="AJ56" s="69"/>
      <c r="AK56" s="75"/>
      <c r="AL56" s="76"/>
      <c r="AM56" s="76"/>
      <c r="AN56" s="75"/>
      <c r="AO56" s="63"/>
      <c r="AP56" s="63"/>
      <c r="AQ56" s="77"/>
      <c r="AR56" s="78"/>
      <c r="AS56" s="79"/>
      <c r="AX56" s="155"/>
      <c r="AY56" s="149"/>
      <c r="AZ56" s="149"/>
      <c r="BA56" s="149"/>
      <c r="BB56" s="149"/>
      <c r="BC56" s="149"/>
      <c r="BD56" s="155"/>
      <c r="BF56" s="67"/>
      <c r="BG56" s="67"/>
      <c r="BH56" s="67"/>
      <c r="BI56" s="68"/>
      <c r="BJ56" s="67"/>
      <c r="BK56" s="67"/>
      <c r="BN56" s="69"/>
      <c r="BO56"/>
    </row>
    <row r="57" spans="2:67" s="52" customFormat="1" ht="15" customHeight="1">
      <c r="B57" s="8">
        <v>32</v>
      </c>
      <c r="C57" s="176">
        <v>49</v>
      </c>
      <c r="D57" s="175">
        <v>5.3</v>
      </c>
      <c r="E57" s="175">
        <v>28</v>
      </c>
      <c r="F57" s="175">
        <v>116</v>
      </c>
      <c r="G57" s="175" t="s">
        <v>59</v>
      </c>
      <c r="J57" s="66">
        <f>'CálculoMamo1 (2)'!J37</f>
        <v>10.136866593450714</v>
      </c>
      <c r="K57" s="66">
        <f>'CálculoMamo1 (2)'!K37</f>
        <v>10.966262706921269</v>
      </c>
      <c r="L57" s="66">
        <f>'CálculoMamo1 (2)'!L37</f>
        <v>1.767105210720348</v>
      </c>
      <c r="P57" s="126"/>
      <c r="Q57" s="124"/>
      <c r="R57" s="221"/>
      <c r="S57" s="221"/>
      <c r="T57" s="124"/>
      <c r="U57" s="222"/>
      <c r="V57" s="222"/>
      <c r="W57" s="221"/>
      <c r="X57" s="126"/>
      <c r="Z57" s="69"/>
      <c r="AA57" s="70"/>
      <c r="AB57" s="71"/>
      <c r="AC57" s="71"/>
      <c r="AD57" s="70"/>
      <c r="AE57" s="60"/>
      <c r="AF57" s="60"/>
      <c r="AG57" s="72"/>
      <c r="AH57" s="73"/>
      <c r="AI57" s="74"/>
      <c r="AJ57" s="69"/>
      <c r="AK57" s="75"/>
      <c r="AL57" s="76"/>
      <c r="AM57" s="76"/>
      <c r="AN57" s="75"/>
      <c r="AO57" s="63"/>
      <c r="AP57" s="63"/>
      <c r="AQ57" s="77"/>
      <c r="AR57" s="78"/>
      <c r="AS57" s="79"/>
      <c r="AX57" s="155"/>
      <c r="AY57" s="149"/>
      <c r="AZ57" s="149"/>
      <c r="BA57" s="149"/>
      <c r="BB57" s="149"/>
      <c r="BC57" s="149"/>
      <c r="BD57" s="155"/>
      <c r="BF57" s="67"/>
      <c r="BG57" s="67"/>
      <c r="BH57" s="67"/>
      <c r="BI57" s="68"/>
      <c r="BJ57" s="67"/>
      <c r="BK57" s="67"/>
      <c r="BN57" s="69"/>
      <c r="BO57"/>
    </row>
    <row r="58" spans="2:67" s="52" customFormat="1" ht="15" customHeight="1">
      <c r="B58" s="8">
        <v>33</v>
      </c>
      <c r="C58" s="176">
        <v>49</v>
      </c>
      <c r="D58" s="175">
        <v>5.6</v>
      </c>
      <c r="E58" s="175">
        <v>28</v>
      </c>
      <c r="F58" s="175">
        <v>126</v>
      </c>
      <c r="G58" s="175" t="s">
        <v>59</v>
      </c>
      <c r="J58" s="66">
        <f>'CálculoMamo1 (2)'!J38</f>
        <v>11.125130875996671</v>
      </c>
      <c r="K58" s="66">
        <f>'CálculoMamo1 (2)'!K38</f>
        <v>12.03538654774088</v>
      </c>
      <c r="L58" s="66">
        <f>'CálculoMamo1 (2)'!L38</f>
        <v>1.867319493857128</v>
      </c>
      <c r="P58" s="126"/>
      <c r="Q58" s="124"/>
      <c r="R58" s="221"/>
      <c r="S58" s="221"/>
      <c r="T58" s="124"/>
      <c r="U58" s="222"/>
      <c r="V58" s="222"/>
      <c r="W58" s="221"/>
      <c r="X58" s="126"/>
      <c r="Z58" s="69"/>
      <c r="AA58" s="70"/>
      <c r="AB58" s="71"/>
      <c r="AC58" s="71"/>
      <c r="AD58" s="70"/>
      <c r="AE58" s="60"/>
      <c r="AF58" s="60"/>
      <c r="AG58" s="72"/>
      <c r="AH58" s="73"/>
      <c r="AI58" s="74"/>
      <c r="AJ58" s="69"/>
      <c r="AK58" s="75"/>
      <c r="AL58" s="76"/>
      <c r="AM58" s="76"/>
      <c r="AN58" s="75"/>
      <c r="AO58" s="63"/>
      <c r="AP58" s="63"/>
      <c r="AQ58" s="77"/>
      <c r="AR58" s="78"/>
      <c r="AS58" s="79"/>
      <c r="AX58" s="155"/>
      <c r="AY58" s="149"/>
      <c r="AZ58" s="149"/>
      <c r="BA58" s="149"/>
      <c r="BB58" s="149"/>
      <c r="BC58" s="149"/>
      <c r="BD58" s="155"/>
      <c r="BF58" s="67"/>
      <c r="BG58" s="67"/>
      <c r="BH58" s="67"/>
      <c r="BI58" s="68"/>
      <c r="BJ58" s="67"/>
      <c r="BK58" s="67"/>
      <c r="BN58" s="69"/>
      <c r="BO58"/>
    </row>
    <row r="59" spans="2:67" s="52" customFormat="1" ht="15" customHeight="1">
      <c r="B59" s="8">
        <v>34</v>
      </c>
      <c r="C59" s="176">
        <v>56</v>
      </c>
      <c r="D59" s="175">
        <v>5.1</v>
      </c>
      <c r="E59" s="175">
        <v>28</v>
      </c>
      <c r="F59" s="175">
        <v>112</v>
      </c>
      <c r="G59" s="175" t="s">
        <v>59</v>
      </c>
      <c r="J59" s="66">
        <f>'CálculoMamo1 (2)'!J39</f>
        <v>9.720397823231375</v>
      </c>
      <c r="K59" s="66">
        <f>'CálculoMamo1 (2)'!K39</f>
        <v>10.515718556877463</v>
      </c>
      <c r="L59" s="66">
        <f>'CálculoMamo1 (2)'!L39</f>
        <v>1.8719665783051085</v>
      </c>
      <c r="P59" s="126"/>
      <c r="Q59" s="124"/>
      <c r="R59" s="221"/>
      <c r="S59" s="221"/>
      <c r="T59" s="124"/>
      <c r="U59" s="222"/>
      <c r="V59" s="222"/>
      <c r="W59" s="221"/>
      <c r="X59" s="126"/>
      <c r="Z59" s="69"/>
      <c r="AA59" s="70"/>
      <c r="AB59" s="71"/>
      <c r="AC59" s="71"/>
      <c r="AD59" s="70"/>
      <c r="AE59" s="60"/>
      <c r="AF59" s="60"/>
      <c r="AG59" s="72"/>
      <c r="AH59" s="73"/>
      <c r="AI59" s="74"/>
      <c r="AJ59" s="69"/>
      <c r="AK59" s="75"/>
      <c r="AL59" s="76"/>
      <c r="AM59" s="76"/>
      <c r="AN59" s="75"/>
      <c r="AO59" s="63"/>
      <c r="AP59" s="63"/>
      <c r="AQ59" s="77"/>
      <c r="AR59" s="78"/>
      <c r="AS59" s="79"/>
      <c r="AX59" s="155"/>
      <c r="AY59" s="149"/>
      <c r="AZ59" s="149"/>
      <c r="BA59" s="149"/>
      <c r="BB59" s="149"/>
      <c r="BC59" s="149"/>
      <c r="BD59" s="155"/>
      <c r="BF59" s="67"/>
      <c r="BG59" s="67"/>
      <c r="BH59" s="67"/>
      <c r="BI59" s="68"/>
      <c r="BJ59" s="67"/>
      <c r="BK59" s="67"/>
      <c r="BN59" s="69"/>
      <c r="BO59"/>
    </row>
    <row r="60" spans="2:67" s="52" customFormat="1" ht="15" customHeight="1">
      <c r="B60" s="8">
        <v>35</v>
      </c>
      <c r="C60" s="176">
        <v>56</v>
      </c>
      <c r="D60" s="175">
        <v>5.5</v>
      </c>
      <c r="E60" s="175">
        <v>28</v>
      </c>
      <c r="F60" s="175">
        <v>134</v>
      </c>
      <c r="G60" s="175" t="s">
        <v>59</v>
      </c>
      <c r="J60" s="66">
        <f>'CálculoMamo1 (2)'!J40</f>
        <v>11.790725326991677</v>
      </c>
      <c r="K60" s="66">
        <f>'CálculoMamo1 (2)'!K40</f>
        <v>12.75543978496076</v>
      </c>
      <c r="L60" s="66">
        <f>'CálculoMamo1 (2)'!L40</f>
        <v>2.14805908636532</v>
      </c>
      <c r="P60" s="126"/>
      <c r="Q60" s="124"/>
      <c r="R60" s="221"/>
      <c r="S60" s="221"/>
      <c r="T60" s="124"/>
      <c r="U60" s="222"/>
      <c r="V60" s="222"/>
      <c r="W60" s="221"/>
      <c r="X60" s="126"/>
      <c r="Z60" s="69"/>
      <c r="AA60" s="70"/>
      <c r="AB60" s="71"/>
      <c r="AC60" s="71"/>
      <c r="AD60" s="70"/>
      <c r="AE60" s="60"/>
      <c r="AF60" s="60"/>
      <c r="AG60" s="72"/>
      <c r="AH60" s="73"/>
      <c r="AI60" s="74"/>
      <c r="AJ60" s="69"/>
      <c r="AK60" s="75"/>
      <c r="AL60" s="76"/>
      <c r="AM60" s="76"/>
      <c r="AN60" s="75"/>
      <c r="AO60" s="63"/>
      <c r="AP60" s="63"/>
      <c r="AQ60" s="77"/>
      <c r="AR60" s="78"/>
      <c r="AS60" s="79"/>
      <c r="AX60" s="155"/>
      <c r="AY60" s="149"/>
      <c r="AZ60" s="149"/>
      <c r="BA60" s="149"/>
      <c r="BB60" s="149"/>
      <c r="BC60" s="149"/>
      <c r="BD60" s="155"/>
      <c r="BF60" s="67"/>
      <c r="BG60" s="67"/>
      <c r="BH60" s="67"/>
      <c r="BI60" s="68"/>
      <c r="BJ60" s="67"/>
      <c r="BK60" s="67"/>
      <c r="BN60" s="69"/>
      <c r="BO60"/>
    </row>
    <row r="61" spans="2:67" s="52" customFormat="1" ht="15" customHeight="1">
      <c r="B61" s="8">
        <v>36</v>
      </c>
      <c r="C61" s="176">
        <v>58</v>
      </c>
      <c r="D61" s="175">
        <v>4.9</v>
      </c>
      <c r="E61" s="175">
        <v>27</v>
      </c>
      <c r="F61" s="175">
        <v>107</v>
      </c>
      <c r="G61" s="175" t="s">
        <v>59</v>
      </c>
      <c r="J61" s="66">
        <f>'CálculoMamo1 (2)'!J41</f>
        <v>8.162290286775121</v>
      </c>
      <c r="K61" s="66">
        <f>'CálculoMamo1 (2)'!K41</f>
        <v>8.814830885039461</v>
      </c>
      <c r="L61" s="66">
        <f>'CálculoMamo1 (2)'!L41</f>
        <v>1.5781685658781652</v>
      </c>
      <c r="P61" s="126"/>
      <c r="Q61" s="124"/>
      <c r="R61" s="221"/>
      <c r="S61" s="221"/>
      <c r="T61" s="124"/>
      <c r="U61" s="222"/>
      <c r="V61" s="222"/>
      <c r="W61" s="221"/>
      <c r="X61" s="126"/>
      <c r="Z61" s="69"/>
      <c r="AA61" s="70"/>
      <c r="AB61" s="71"/>
      <c r="AC61" s="71"/>
      <c r="AD61" s="70"/>
      <c r="AE61" s="60"/>
      <c r="AF61" s="60"/>
      <c r="AG61" s="72"/>
      <c r="AH61" s="73"/>
      <c r="AI61" s="74"/>
      <c r="AJ61" s="69"/>
      <c r="AK61" s="75"/>
      <c r="AL61" s="76"/>
      <c r="AM61" s="76"/>
      <c r="AN61" s="75"/>
      <c r="AO61" s="63"/>
      <c r="AP61" s="63"/>
      <c r="AQ61" s="77"/>
      <c r="AR61" s="78"/>
      <c r="AS61" s="79"/>
      <c r="AX61" s="155"/>
      <c r="AY61" s="149"/>
      <c r="AZ61" s="149"/>
      <c r="BA61" s="149"/>
      <c r="BB61" s="149"/>
      <c r="BC61" s="149"/>
      <c r="BD61" s="155"/>
      <c r="BF61" s="67"/>
      <c r="BG61" s="67"/>
      <c r="BH61" s="67"/>
      <c r="BI61" s="68"/>
      <c r="BJ61" s="67"/>
      <c r="BK61" s="67"/>
      <c r="BN61" s="69"/>
      <c r="BO61"/>
    </row>
    <row r="62" spans="2:67" s="52" customFormat="1" ht="15" customHeight="1">
      <c r="B62" s="8">
        <v>37</v>
      </c>
      <c r="C62" s="176">
        <v>49</v>
      </c>
      <c r="D62" s="175">
        <v>5.3</v>
      </c>
      <c r="E62" s="175">
        <v>28</v>
      </c>
      <c r="F62" s="175">
        <v>116</v>
      </c>
      <c r="G62" s="175" t="s">
        <v>59</v>
      </c>
      <c r="J62" s="66">
        <f>'CálculoMamo1 (2)'!J42</f>
        <v>10.136866593450714</v>
      </c>
      <c r="K62" s="66">
        <f>'CálculoMamo1 (2)'!K42</f>
        <v>10.966262706921269</v>
      </c>
      <c r="L62" s="66">
        <f>'CálculoMamo1 (2)'!L42</f>
        <v>1.767105210720348</v>
      </c>
      <c r="P62" s="126"/>
      <c r="Q62" s="124"/>
      <c r="R62" s="221"/>
      <c r="S62" s="221"/>
      <c r="T62" s="124"/>
      <c r="U62" s="222"/>
      <c r="V62" s="222"/>
      <c r="W62" s="221"/>
      <c r="X62" s="126"/>
      <c r="Z62" s="69"/>
      <c r="AA62" s="70"/>
      <c r="AB62" s="71"/>
      <c r="AC62" s="71"/>
      <c r="AD62" s="70"/>
      <c r="AE62" s="60"/>
      <c r="AF62" s="60"/>
      <c r="AG62" s="72"/>
      <c r="AH62" s="73"/>
      <c r="AI62" s="74"/>
      <c r="AJ62" s="69"/>
      <c r="AK62" s="75"/>
      <c r="AL62" s="76"/>
      <c r="AM62" s="76"/>
      <c r="AN62" s="75"/>
      <c r="AO62" s="63"/>
      <c r="AP62" s="63"/>
      <c r="AQ62" s="77"/>
      <c r="AR62" s="78"/>
      <c r="AS62" s="79"/>
      <c r="AX62" s="155"/>
      <c r="AY62" s="149"/>
      <c r="AZ62" s="149"/>
      <c r="BA62" s="149"/>
      <c r="BB62" s="149"/>
      <c r="BC62" s="149"/>
      <c r="BD62" s="155"/>
      <c r="BF62" s="67"/>
      <c r="BG62" s="67"/>
      <c r="BH62" s="67"/>
      <c r="BI62" s="68"/>
      <c r="BJ62" s="67"/>
      <c r="BK62" s="67"/>
      <c r="BN62" s="69"/>
      <c r="BO62"/>
    </row>
    <row r="63" spans="2:67" s="52" customFormat="1" ht="15" customHeight="1">
      <c r="B63" s="8">
        <v>38</v>
      </c>
      <c r="C63" s="176">
        <v>49</v>
      </c>
      <c r="D63" s="175">
        <v>5.6</v>
      </c>
      <c r="E63" s="175">
        <v>28</v>
      </c>
      <c r="F63" s="175">
        <v>126</v>
      </c>
      <c r="G63" s="175" t="s">
        <v>59</v>
      </c>
      <c r="J63" s="66">
        <f>'CálculoMamo1 (2)'!J43</f>
        <v>11.125130875996671</v>
      </c>
      <c r="K63" s="66">
        <f>'CálculoMamo1 (2)'!K43</f>
        <v>12.03538654774088</v>
      </c>
      <c r="L63" s="66">
        <f>'CálculoMamo1 (2)'!L43</f>
        <v>1.867319493857128</v>
      </c>
      <c r="P63" s="126"/>
      <c r="Q63" s="124"/>
      <c r="R63" s="221"/>
      <c r="S63" s="221"/>
      <c r="T63" s="124"/>
      <c r="U63" s="222"/>
      <c r="V63" s="222"/>
      <c r="W63" s="221"/>
      <c r="X63" s="126"/>
      <c r="Z63" s="69"/>
      <c r="AA63" s="70"/>
      <c r="AB63" s="71"/>
      <c r="AC63" s="71"/>
      <c r="AD63" s="70"/>
      <c r="AE63" s="60"/>
      <c r="AF63" s="60"/>
      <c r="AG63" s="72"/>
      <c r="AH63" s="73"/>
      <c r="AI63" s="74"/>
      <c r="AJ63" s="69"/>
      <c r="AK63" s="75"/>
      <c r="AL63" s="76"/>
      <c r="AM63" s="76"/>
      <c r="AN63" s="75"/>
      <c r="AO63" s="63"/>
      <c r="AP63" s="63"/>
      <c r="AQ63" s="77"/>
      <c r="AR63" s="78"/>
      <c r="AS63" s="79"/>
      <c r="AX63" s="155"/>
      <c r="AY63" s="149"/>
      <c r="AZ63" s="149"/>
      <c r="BA63" s="149"/>
      <c r="BB63" s="149"/>
      <c r="BC63" s="149"/>
      <c r="BD63" s="155"/>
      <c r="BF63" s="67"/>
      <c r="BG63" s="67"/>
      <c r="BH63" s="67"/>
      <c r="BI63" s="68"/>
      <c r="BJ63" s="67"/>
      <c r="BK63" s="67"/>
      <c r="BN63" s="69"/>
      <c r="BO63"/>
    </row>
    <row r="64" spans="2:67" s="52" customFormat="1" ht="15" customHeight="1">
      <c r="B64" s="8">
        <v>39</v>
      </c>
      <c r="C64" s="176">
        <v>56</v>
      </c>
      <c r="D64" s="175">
        <v>5.1</v>
      </c>
      <c r="E64" s="175">
        <v>28</v>
      </c>
      <c r="F64" s="175">
        <v>112</v>
      </c>
      <c r="G64" s="175" t="s">
        <v>59</v>
      </c>
      <c r="J64" s="66">
        <f>'CálculoMamo1 (2)'!J44</f>
        <v>9.720397823231375</v>
      </c>
      <c r="K64" s="66">
        <f>'CálculoMamo1 (2)'!K44</f>
        <v>10.515718556877463</v>
      </c>
      <c r="L64" s="66">
        <f>'CálculoMamo1 (2)'!L44</f>
        <v>1.8719665783051085</v>
      </c>
      <c r="P64" s="126"/>
      <c r="Q64" s="124"/>
      <c r="R64" s="221"/>
      <c r="S64" s="221"/>
      <c r="T64" s="124"/>
      <c r="U64" s="222"/>
      <c r="V64" s="222"/>
      <c r="W64" s="221"/>
      <c r="X64" s="126"/>
      <c r="Z64" s="69"/>
      <c r="AA64" s="70"/>
      <c r="AB64" s="71"/>
      <c r="AC64" s="71"/>
      <c r="AD64" s="70"/>
      <c r="AE64" s="60"/>
      <c r="AF64" s="60"/>
      <c r="AG64" s="72"/>
      <c r="AH64" s="73"/>
      <c r="AI64" s="74"/>
      <c r="AJ64" s="69"/>
      <c r="AK64" s="75"/>
      <c r="AL64" s="76"/>
      <c r="AM64" s="76"/>
      <c r="AN64" s="75"/>
      <c r="AO64" s="63"/>
      <c r="AP64" s="63"/>
      <c r="AQ64" s="77"/>
      <c r="AR64" s="78"/>
      <c r="AS64" s="79"/>
      <c r="AX64" s="155"/>
      <c r="AY64" s="149"/>
      <c r="AZ64" s="149"/>
      <c r="BA64" s="149"/>
      <c r="BB64" s="149"/>
      <c r="BC64" s="149"/>
      <c r="BD64" s="155"/>
      <c r="BF64" s="67"/>
      <c r="BG64" s="67"/>
      <c r="BH64" s="67"/>
      <c r="BI64" s="68"/>
      <c r="BJ64" s="67"/>
      <c r="BK64" s="67"/>
      <c r="BN64" s="69"/>
      <c r="BO64"/>
    </row>
    <row r="65" spans="2:67" s="52" customFormat="1" ht="15" customHeight="1">
      <c r="B65" s="8">
        <v>40</v>
      </c>
      <c r="C65" s="176">
        <v>56</v>
      </c>
      <c r="D65" s="175">
        <v>5.1</v>
      </c>
      <c r="E65" s="175">
        <v>28</v>
      </c>
      <c r="F65" s="175">
        <v>113</v>
      </c>
      <c r="G65" s="175" t="s">
        <v>59</v>
      </c>
      <c r="J65" s="66">
        <f>'CálculoMamo1 (2)'!J45</f>
        <v>9.807187089510228</v>
      </c>
      <c r="K65" s="66">
        <f>'CálculoMamo1 (2)'!K45</f>
        <v>10.609608901135298</v>
      </c>
      <c r="L65" s="66">
        <f>'CálculoMamo1 (2)'!L45</f>
        <v>1.8886805656114043</v>
      </c>
      <c r="P65" s="126"/>
      <c r="Q65" s="124"/>
      <c r="R65" s="221"/>
      <c r="S65" s="221"/>
      <c r="T65" s="124"/>
      <c r="U65" s="222"/>
      <c r="V65" s="222"/>
      <c r="W65" s="221"/>
      <c r="X65" s="126"/>
      <c r="Z65" s="69"/>
      <c r="AA65" s="70"/>
      <c r="AB65" s="71"/>
      <c r="AC65" s="71"/>
      <c r="AD65" s="70"/>
      <c r="AE65" s="60"/>
      <c r="AF65" s="60"/>
      <c r="AG65" s="72"/>
      <c r="AH65" s="73"/>
      <c r="AI65" s="74"/>
      <c r="AJ65" s="69"/>
      <c r="AK65" s="75"/>
      <c r="AL65" s="76"/>
      <c r="AM65" s="76"/>
      <c r="AN65" s="75"/>
      <c r="AO65" s="63"/>
      <c r="AP65" s="63"/>
      <c r="AQ65" s="77"/>
      <c r="AR65" s="78"/>
      <c r="AS65" s="79"/>
      <c r="AX65" s="155"/>
      <c r="AY65" s="149"/>
      <c r="AZ65" s="149"/>
      <c r="BA65" s="149"/>
      <c r="BB65" s="149"/>
      <c r="BC65" s="149"/>
      <c r="BD65" s="155"/>
      <c r="BF65" s="67"/>
      <c r="BG65" s="67"/>
      <c r="BH65" s="67"/>
      <c r="BI65" s="68"/>
      <c r="BJ65" s="67"/>
      <c r="BK65" s="67"/>
      <c r="BN65" s="69"/>
      <c r="BO65"/>
    </row>
    <row r="66" spans="2:67" s="52" customFormat="1" ht="15" customHeight="1">
      <c r="B66" s="8">
        <v>41</v>
      </c>
      <c r="C66" s="175">
        <v>45</v>
      </c>
      <c r="D66" s="175">
        <v>5</v>
      </c>
      <c r="E66" s="175">
        <v>26</v>
      </c>
      <c r="F66" s="175">
        <v>162</v>
      </c>
      <c r="G66" s="175" t="s">
        <v>60</v>
      </c>
      <c r="J66" s="66">
        <f>'CálculoMamo1 (3)'!J26</f>
        <v>8.941721694797243</v>
      </c>
      <c r="K66" s="66">
        <f>'CálculoMamo1 (3)'!K26</f>
        <v>9.777670093829505</v>
      </c>
      <c r="L66" s="66">
        <f>'CálculoMamo1 (3)'!L26</f>
        <v>1.87136990377509</v>
      </c>
      <c r="P66" s="126"/>
      <c r="Q66" s="124"/>
      <c r="R66" s="221"/>
      <c r="S66" s="221"/>
      <c r="T66" s="124"/>
      <c r="U66" s="222"/>
      <c r="V66" s="222"/>
      <c r="W66" s="221"/>
      <c r="X66" s="126"/>
      <c r="Z66" s="69"/>
      <c r="AA66" s="70"/>
      <c r="AB66" s="71"/>
      <c r="AC66" s="71"/>
      <c r="AD66" s="70"/>
      <c r="AE66" s="60"/>
      <c r="AF66" s="60"/>
      <c r="AG66" s="72"/>
      <c r="AH66" s="73"/>
      <c r="AI66" s="74"/>
      <c r="AJ66" s="69"/>
      <c r="AK66" s="75"/>
      <c r="AL66" s="76"/>
      <c r="AM66" s="76"/>
      <c r="AN66" s="75"/>
      <c r="AO66" s="63"/>
      <c r="AP66" s="63"/>
      <c r="AQ66" s="77"/>
      <c r="AR66" s="78"/>
      <c r="AS66" s="79"/>
      <c r="AX66" s="155"/>
      <c r="AY66" s="149"/>
      <c r="AZ66" s="149"/>
      <c r="BA66" s="149"/>
      <c r="BB66" s="149"/>
      <c r="BC66" s="149"/>
      <c r="BD66" s="155"/>
      <c r="BF66" s="67"/>
      <c r="BG66" s="67"/>
      <c r="BH66" s="67"/>
      <c r="BI66" s="68"/>
      <c r="BJ66" s="67"/>
      <c r="BK66" s="67"/>
      <c r="BN66" s="69"/>
      <c r="BO66"/>
    </row>
    <row r="67" spans="2:67" s="52" customFormat="1" ht="15" customHeight="1">
      <c r="B67" s="8">
        <v>42</v>
      </c>
      <c r="C67" s="175">
        <v>45</v>
      </c>
      <c r="D67" s="175">
        <v>5.1</v>
      </c>
      <c r="E67" s="175">
        <v>26</v>
      </c>
      <c r="F67" s="175">
        <v>157</v>
      </c>
      <c r="G67" s="175" t="s">
        <v>60</v>
      </c>
      <c r="J67" s="66">
        <f>'CálculoMamo1 (3)'!J27</f>
        <v>8.695445239493488</v>
      </c>
      <c r="K67" s="66">
        <f>'CálculoMamo1 (3)'!K27</f>
        <v>9.508369615238342</v>
      </c>
      <c r="L67" s="66">
        <f>'CálculoMamo1 (3)'!L27</f>
        <v>1.7967686146294026</v>
      </c>
      <c r="P67" s="126"/>
      <c r="Q67" s="124"/>
      <c r="R67" s="221"/>
      <c r="S67" s="221"/>
      <c r="T67" s="124"/>
      <c r="U67" s="222"/>
      <c r="V67" s="222"/>
      <c r="W67" s="221"/>
      <c r="X67" s="126"/>
      <c r="Z67" s="69"/>
      <c r="AA67" s="70"/>
      <c r="AB67" s="71"/>
      <c r="AC67" s="71"/>
      <c r="AD67" s="70"/>
      <c r="AE67" s="60"/>
      <c r="AF67" s="60"/>
      <c r="AG67" s="72"/>
      <c r="AH67" s="73"/>
      <c r="AI67" s="74"/>
      <c r="AJ67" s="69"/>
      <c r="AK67" s="75"/>
      <c r="AL67" s="76"/>
      <c r="AM67" s="76"/>
      <c r="AN67" s="75"/>
      <c r="AO67" s="63"/>
      <c r="AP67" s="63"/>
      <c r="AQ67" s="77"/>
      <c r="AR67" s="78"/>
      <c r="AS67" s="79"/>
      <c r="AX67" s="155"/>
      <c r="AY67" s="149"/>
      <c r="AZ67" s="149"/>
      <c r="BA67" s="149"/>
      <c r="BB67" s="149"/>
      <c r="BC67" s="149"/>
      <c r="BD67" s="155"/>
      <c r="BF67" s="67"/>
      <c r="BG67" s="67"/>
      <c r="BH67" s="67"/>
      <c r="BI67" s="68"/>
      <c r="BJ67" s="67"/>
      <c r="BK67" s="67"/>
      <c r="BN67" s="69"/>
      <c r="BO67"/>
    </row>
    <row r="68" spans="2:67" s="52" customFormat="1" ht="15" customHeight="1">
      <c r="B68" s="8">
        <v>43</v>
      </c>
      <c r="C68" s="175">
        <v>44</v>
      </c>
      <c r="D68" s="175">
        <v>4.1</v>
      </c>
      <c r="E68" s="175">
        <v>28</v>
      </c>
      <c r="F68" s="175">
        <v>62</v>
      </c>
      <c r="G68" s="175" t="s">
        <v>59</v>
      </c>
      <c r="J68" s="66">
        <f>'CálculoMamo1 (3)'!J28</f>
        <v>5.20128331576143</v>
      </c>
      <c r="K68" s="66">
        <f>'CálculoMamo1 (3)'!K28</f>
        <v>5.626851130764435</v>
      </c>
      <c r="L68" s="66">
        <f>'CálculoMamo1 (3)'!L28</f>
        <v>1.0610861509101182</v>
      </c>
      <c r="P68" s="126"/>
      <c r="Q68" s="124"/>
      <c r="R68" s="221"/>
      <c r="S68" s="221"/>
      <c r="T68" s="124"/>
      <c r="U68" s="222"/>
      <c r="V68" s="222"/>
      <c r="W68" s="221"/>
      <c r="X68" s="126"/>
      <c r="Z68" s="69"/>
      <c r="AA68" s="70"/>
      <c r="AB68" s="71"/>
      <c r="AC68" s="71"/>
      <c r="AD68" s="70"/>
      <c r="AE68" s="60"/>
      <c r="AF68" s="60"/>
      <c r="AG68" s="72"/>
      <c r="AH68" s="73"/>
      <c r="AI68" s="74"/>
      <c r="AJ68" s="69"/>
      <c r="AK68" s="75"/>
      <c r="AL68" s="76"/>
      <c r="AM68" s="76"/>
      <c r="AN68" s="75"/>
      <c r="AO68" s="63"/>
      <c r="AP68" s="63"/>
      <c r="AQ68" s="77"/>
      <c r="AR68" s="78"/>
      <c r="AS68" s="79"/>
      <c r="AX68" s="155"/>
      <c r="AY68" s="149"/>
      <c r="AZ68" s="149"/>
      <c r="BA68" s="149"/>
      <c r="BB68" s="149"/>
      <c r="BC68" s="149"/>
      <c r="BD68" s="155"/>
      <c r="BF68" s="67"/>
      <c r="BG68" s="67"/>
      <c r="BH68" s="67"/>
      <c r="BI68" s="68"/>
      <c r="BJ68" s="67"/>
      <c r="BK68" s="67"/>
      <c r="BN68" s="69"/>
      <c r="BO68"/>
    </row>
    <row r="69" spans="2:67" s="52" customFormat="1" ht="15" customHeight="1">
      <c r="B69" s="8">
        <v>44</v>
      </c>
      <c r="C69" s="175">
        <v>54</v>
      </c>
      <c r="D69" s="175">
        <v>4.9</v>
      </c>
      <c r="E69" s="175">
        <v>27</v>
      </c>
      <c r="F69" s="175">
        <v>114</v>
      </c>
      <c r="G69" s="175" t="s">
        <v>59</v>
      </c>
      <c r="J69" s="66">
        <f>'CálculoMamo1 (3)'!J29</f>
        <v>8.696271894321157</v>
      </c>
      <c r="K69" s="66">
        <f>'CálculoMamo1 (3)'!K29</f>
        <v>9.391502064434565</v>
      </c>
      <c r="L69" s="66">
        <f>'CálculoMamo1 (3)'!L29</f>
        <v>1.6814132384122507</v>
      </c>
      <c r="P69" s="126"/>
      <c r="Q69" s="124"/>
      <c r="R69" s="221"/>
      <c r="S69" s="221"/>
      <c r="T69" s="124"/>
      <c r="U69" s="222"/>
      <c r="V69" s="222"/>
      <c r="W69" s="221"/>
      <c r="X69" s="126"/>
      <c r="Z69" s="69"/>
      <c r="AA69" s="70"/>
      <c r="AB69" s="71"/>
      <c r="AC69" s="71"/>
      <c r="AD69" s="70"/>
      <c r="AE69" s="60"/>
      <c r="AF69" s="60"/>
      <c r="AG69" s="72"/>
      <c r="AH69" s="73"/>
      <c r="AI69" s="74"/>
      <c r="AJ69" s="69"/>
      <c r="AK69" s="75"/>
      <c r="AL69" s="76"/>
      <c r="AM69" s="76"/>
      <c r="AN69" s="75"/>
      <c r="AO69" s="63"/>
      <c r="AP69" s="63"/>
      <c r="AQ69" s="77"/>
      <c r="AR69" s="78"/>
      <c r="AS69" s="79"/>
      <c r="AX69" s="155"/>
      <c r="AY69" s="149"/>
      <c r="AZ69" s="149"/>
      <c r="BA69" s="149"/>
      <c r="BB69" s="149"/>
      <c r="BC69" s="149"/>
      <c r="BD69" s="155"/>
      <c r="BF69" s="67"/>
      <c r="BG69" s="67"/>
      <c r="BH69" s="67"/>
      <c r="BI69" s="68"/>
      <c r="BJ69" s="67"/>
      <c r="BK69" s="67"/>
      <c r="BN69" s="69"/>
      <c r="BO69"/>
    </row>
    <row r="70" spans="2:67" s="52" customFormat="1" ht="15" customHeight="1">
      <c r="B70" s="8">
        <v>45</v>
      </c>
      <c r="C70" s="175">
        <v>50</v>
      </c>
      <c r="D70" s="175">
        <v>5.2</v>
      </c>
      <c r="E70" s="175">
        <v>27</v>
      </c>
      <c r="F70" s="175">
        <v>94</v>
      </c>
      <c r="G70" s="175" t="s">
        <v>59</v>
      </c>
      <c r="J70" s="66">
        <f>'CálculoMamo1 (3)'!J30</f>
        <v>7.244597047800305</v>
      </c>
      <c r="K70" s="66">
        <f>'CálculoMamo1 (3)'!K30</f>
        <v>7.823771951615622</v>
      </c>
      <c r="L70" s="66">
        <f>'CálculoMamo1 (3)'!L30</f>
        <v>1.3487106146654544</v>
      </c>
      <c r="P70" s="126"/>
      <c r="Q70" s="124"/>
      <c r="R70" s="221"/>
      <c r="S70" s="221"/>
      <c r="T70" s="124"/>
      <c r="U70" s="222"/>
      <c r="V70" s="222"/>
      <c r="W70" s="221"/>
      <c r="X70" s="126"/>
      <c r="Z70" s="69"/>
      <c r="AA70" s="70"/>
      <c r="AB70" s="71"/>
      <c r="AC70" s="71"/>
      <c r="AD70" s="70"/>
      <c r="AE70" s="60"/>
      <c r="AF70" s="60"/>
      <c r="AG70" s="72"/>
      <c r="AH70" s="73"/>
      <c r="AI70" s="74"/>
      <c r="AJ70" s="69"/>
      <c r="AK70" s="75"/>
      <c r="AL70" s="76"/>
      <c r="AM70" s="76"/>
      <c r="AN70" s="75"/>
      <c r="AO70" s="63"/>
      <c r="AP70" s="63"/>
      <c r="AQ70" s="77"/>
      <c r="AR70" s="78"/>
      <c r="AS70" s="79"/>
      <c r="AX70" s="155"/>
      <c r="AY70" s="149"/>
      <c r="AZ70" s="149"/>
      <c r="BA70" s="149"/>
      <c r="BB70" s="149"/>
      <c r="BC70" s="149"/>
      <c r="BD70" s="155"/>
      <c r="BF70" s="67"/>
      <c r="BG70" s="67"/>
      <c r="BH70" s="67"/>
      <c r="BI70" s="68"/>
      <c r="BJ70" s="67"/>
      <c r="BK70" s="67"/>
      <c r="BN70" s="69"/>
      <c r="BO70"/>
    </row>
    <row r="71" spans="2:67" s="52" customFormat="1" ht="15" customHeight="1">
      <c r="B71" s="8">
        <v>46</v>
      </c>
      <c r="C71" s="175">
        <v>45</v>
      </c>
      <c r="D71" s="175">
        <v>3.9</v>
      </c>
      <c r="E71" s="175">
        <v>26</v>
      </c>
      <c r="F71" s="175">
        <v>84</v>
      </c>
      <c r="G71" s="175" t="s">
        <v>59</v>
      </c>
      <c r="J71" s="66">
        <f>'CálculoMamo1 (3)'!J31</f>
        <v>5.4542421697430195</v>
      </c>
      <c r="K71" s="66">
        <f>'CálculoMamo1 (3)'!K31</f>
        <v>5.879353287673047</v>
      </c>
      <c r="L71" s="66">
        <f>'CálculoMamo1 (3)'!L31</f>
        <v>1.09821714769032</v>
      </c>
      <c r="P71" s="126"/>
      <c r="Q71" s="124"/>
      <c r="R71" s="221"/>
      <c r="S71" s="221"/>
      <c r="T71" s="124"/>
      <c r="U71" s="222"/>
      <c r="V71" s="222"/>
      <c r="W71" s="221"/>
      <c r="X71" s="126"/>
      <c r="Z71" s="69"/>
      <c r="AA71" s="70"/>
      <c r="AB71" s="71"/>
      <c r="AC71" s="71"/>
      <c r="AD71" s="70"/>
      <c r="AE71" s="60"/>
      <c r="AF71" s="60"/>
      <c r="AG71" s="72"/>
      <c r="AH71" s="73"/>
      <c r="AI71" s="74"/>
      <c r="AJ71" s="69"/>
      <c r="AK71" s="75"/>
      <c r="AL71" s="76"/>
      <c r="AM71" s="76"/>
      <c r="AN71" s="75"/>
      <c r="AO71" s="63"/>
      <c r="AP71" s="63"/>
      <c r="AQ71" s="77"/>
      <c r="AR71" s="78"/>
      <c r="AS71" s="79"/>
      <c r="AX71" s="155"/>
      <c r="AY71" s="149"/>
      <c r="AZ71" s="149"/>
      <c r="BA71" s="149"/>
      <c r="BB71" s="149"/>
      <c r="BC71" s="149"/>
      <c r="BD71" s="155"/>
      <c r="BF71" s="67"/>
      <c r="BG71" s="67"/>
      <c r="BH71" s="67"/>
      <c r="BI71" s="68"/>
      <c r="BJ71" s="67"/>
      <c r="BK71" s="67"/>
      <c r="BN71" s="69"/>
      <c r="BO71"/>
    </row>
    <row r="72" spans="2:67" s="52" customFormat="1" ht="15" customHeight="1">
      <c r="B72" s="8">
        <v>47</v>
      </c>
      <c r="C72" s="175">
        <v>45</v>
      </c>
      <c r="D72" s="175">
        <v>4.1</v>
      </c>
      <c r="E72" s="175">
        <v>28</v>
      </c>
      <c r="F72" s="175">
        <v>66</v>
      </c>
      <c r="G72" s="175" t="s">
        <v>59</v>
      </c>
      <c r="J72" s="66">
        <f>'CálculoMamo1 (3)'!J32</f>
        <v>5.536849981294426</v>
      </c>
      <c r="K72" s="66">
        <f>'CálculoMamo1 (3)'!K32</f>
        <v>5.989873784362141</v>
      </c>
      <c r="L72" s="66">
        <f>'CálculoMamo1 (3)'!L32</f>
        <v>1.1295433219365776</v>
      </c>
      <c r="P72" s="126"/>
      <c r="Q72" s="124"/>
      <c r="R72" s="221"/>
      <c r="S72" s="221"/>
      <c r="T72" s="124"/>
      <c r="U72" s="222"/>
      <c r="V72" s="222"/>
      <c r="W72" s="221"/>
      <c r="X72" s="126"/>
      <c r="Z72" s="69"/>
      <c r="AA72" s="70"/>
      <c r="AB72" s="71"/>
      <c r="AC72" s="71"/>
      <c r="AD72" s="70"/>
      <c r="AE72" s="60"/>
      <c r="AF72" s="60"/>
      <c r="AG72" s="72"/>
      <c r="AH72" s="73"/>
      <c r="AI72" s="74"/>
      <c r="AJ72" s="69"/>
      <c r="AK72" s="75"/>
      <c r="AL72" s="76"/>
      <c r="AM72" s="76"/>
      <c r="AN72" s="75"/>
      <c r="AO72" s="63"/>
      <c r="AP72" s="63"/>
      <c r="AQ72" s="77"/>
      <c r="AR72" s="78"/>
      <c r="AS72" s="79"/>
      <c r="AX72" s="155"/>
      <c r="AY72" s="149"/>
      <c r="AZ72" s="149"/>
      <c r="BA72" s="149"/>
      <c r="BB72" s="149"/>
      <c r="BC72" s="149"/>
      <c r="BD72" s="155"/>
      <c r="BF72" s="67"/>
      <c r="BG72" s="67"/>
      <c r="BH72" s="67"/>
      <c r="BI72" s="68"/>
      <c r="BJ72" s="67"/>
      <c r="BK72" s="67"/>
      <c r="BN72" s="69"/>
      <c r="BO72"/>
    </row>
    <row r="73" spans="2:67" s="52" customFormat="1" ht="15" customHeight="1">
      <c r="B73" s="8">
        <v>48</v>
      </c>
      <c r="C73" s="175">
        <v>43</v>
      </c>
      <c r="D73" s="175">
        <v>4.4</v>
      </c>
      <c r="E73" s="175">
        <v>28</v>
      </c>
      <c r="F73" s="175">
        <v>103</v>
      </c>
      <c r="G73" s="175" t="s">
        <v>61</v>
      </c>
      <c r="J73" s="66">
        <f>'CálculoMamo1 (3)'!J33</f>
        <v>6.9299503837884115</v>
      </c>
      <c r="K73" s="66">
        <f>'CálculoMamo1 (3)'!K33</f>
        <v>7.621051522166968</v>
      </c>
      <c r="L73" s="66">
        <f>'CálculoMamo1 (3)'!L33</f>
        <v>1.7363892613097547</v>
      </c>
      <c r="P73" s="126"/>
      <c r="Q73" s="124"/>
      <c r="R73" s="221"/>
      <c r="S73" s="221"/>
      <c r="T73" s="124"/>
      <c r="U73" s="222"/>
      <c r="V73" s="222"/>
      <c r="W73" s="221"/>
      <c r="X73" s="126"/>
      <c r="Z73" s="69"/>
      <c r="AA73" s="70"/>
      <c r="AB73" s="71"/>
      <c r="AC73" s="71"/>
      <c r="AD73" s="70"/>
      <c r="AE73" s="60"/>
      <c r="AF73" s="60"/>
      <c r="AG73" s="72"/>
      <c r="AH73" s="73"/>
      <c r="AI73" s="74"/>
      <c r="AJ73" s="69"/>
      <c r="AK73" s="75"/>
      <c r="AL73" s="76"/>
      <c r="AM73" s="76"/>
      <c r="AN73" s="75"/>
      <c r="AO73" s="63"/>
      <c r="AP73" s="63"/>
      <c r="AQ73" s="77"/>
      <c r="AR73" s="78"/>
      <c r="AS73" s="79"/>
      <c r="AX73" s="155"/>
      <c r="AY73" s="149"/>
      <c r="AZ73" s="149"/>
      <c r="BA73" s="149"/>
      <c r="BB73" s="149"/>
      <c r="BC73" s="149"/>
      <c r="BD73" s="155"/>
      <c r="BF73" s="67"/>
      <c r="BG73" s="67"/>
      <c r="BH73" s="67"/>
      <c r="BI73" s="68"/>
      <c r="BJ73" s="67"/>
      <c r="BK73" s="67"/>
      <c r="BN73" s="69"/>
      <c r="BO73"/>
    </row>
    <row r="74" spans="2:67" s="52" customFormat="1" ht="15" customHeight="1">
      <c r="B74" s="8">
        <v>49</v>
      </c>
      <c r="C74" s="175">
        <v>43</v>
      </c>
      <c r="D74" s="175">
        <v>4.8</v>
      </c>
      <c r="E74" s="175">
        <v>28</v>
      </c>
      <c r="F74" s="175">
        <v>126</v>
      </c>
      <c r="G74" s="175" t="s">
        <v>61</v>
      </c>
      <c r="J74" s="66">
        <f>'CálculoMamo1 (3)'!J34</f>
        <v>8.593344148777167</v>
      </c>
      <c r="K74" s="66">
        <f>'CálculoMamo1 (3)'!K34</f>
        <v>9.450330071445777</v>
      </c>
      <c r="L74" s="66">
        <f>'CálculoMamo1 (3)'!L34</f>
        <v>2.0503986813772026</v>
      </c>
      <c r="P74" s="126"/>
      <c r="Q74" s="124"/>
      <c r="R74" s="221"/>
      <c r="S74" s="221"/>
      <c r="T74" s="124"/>
      <c r="U74" s="222"/>
      <c r="V74" s="222"/>
      <c r="W74" s="221"/>
      <c r="X74" s="126"/>
      <c r="Z74" s="69"/>
      <c r="AA74" s="70"/>
      <c r="AB74" s="71"/>
      <c r="AC74" s="71"/>
      <c r="AD74" s="70"/>
      <c r="AE74" s="60"/>
      <c r="AF74" s="60"/>
      <c r="AG74" s="72"/>
      <c r="AH74" s="73"/>
      <c r="AI74" s="74"/>
      <c r="AJ74" s="69"/>
      <c r="AK74" s="75"/>
      <c r="AL74" s="76"/>
      <c r="AM74" s="76"/>
      <c r="AN74" s="75"/>
      <c r="AO74" s="63"/>
      <c r="AP74" s="63"/>
      <c r="AQ74" s="77"/>
      <c r="AR74" s="78"/>
      <c r="AS74" s="79"/>
      <c r="AX74" s="155"/>
      <c r="AY74" s="149"/>
      <c r="AZ74" s="149"/>
      <c r="BA74" s="149"/>
      <c r="BB74" s="149"/>
      <c r="BC74" s="149"/>
      <c r="BD74" s="155"/>
      <c r="BF74" s="67"/>
      <c r="BG74" s="67"/>
      <c r="BH74" s="67"/>
      <c r="BI74" s="68"/>
      <c r="BJ74" s="67"/>
      <c r="BK74" s="67"/>
      <c r="BN74" s="69"/>
      <c r="BO74"/>
    </row>
    <row r="75" spans="2:67" s="52" customFormat="1" ht="15" customHeight="1">
      <c r="B75" s="8">
        <v>50</v>
      </c>
      <c r="C75" s="176">
        <v>58</v>
      </c>
      <c r="D75" s="175">
        <v>4.9</v>
      </c>
      <c r="E75" s="175">
        <v>27</v>
      </c>
      <c r="F75" s="175">
        <v>114</v>
      </c>
      <c r="G75" s="175" t="s">
        <v>59</v>
      </c>
      <c r="J75" s="66">
        <f>'CálculoMamo1 (3)'!J35</f>
        <v>8.696271894321157</v>
      </c>
      <c r="K75" s="66">
        <f>'CálculoMamo1 (3)'!K35</f>
        <v>9.391502064434565</v>
      </c>
      <c r="L75" s="66">
        <f>'CálculoMamo1 (3)'!L35</f>
        <v>1.6814132384122507</v>
      </c>
      <c r="P75" s="126"/>
      <c r="Q75" s="124"/>
      <c r="R75" s="221"/>
      <c r="S75" s="221"/>
      <c r="T75" s="124"/>
      <c r="U75" s="222"/>
      <c r="V75" s="222"/>
      <c r="W75" s="221"/>
      <c r="X75" s="126"/>
      <c r="Z75" s="69"/>
      <c r="AA75" s="70"/>
      <c r="AB75" s="71"/>
      <c r="AC75" s="71"/>
      <c r="AD75" s="70"/>
      <c r="AE75" s="60"/>
      <c r="AF75" s="60"/>
      <c r="AG75" s="72"/>
      <c r="AH75" s="73"/>
      <c r="AI75" s="74"/>
      <c r="AJ75" s="69"/>
      <c r="AK75" s="75"/>
      <c r="AL75" s="76"/>
      <c r="AM75" s="76"/>
      <c r="AN75" s="75"/>
      <c r="AO75" s="63"/>
      <c r="AP75" s="63"/>
      <c r="AQ75" s="77"/>
      <c r="AR75" s="78"/>
      <c r="AS75" s="79"/>
      <c r="AX75" s="155"/>
      <c r="AY75" s="149"/>
      <c r="AZ75" s="149"/>
      <c r="BA75" s="149"/>
      <c r="BB75" s="149"/>
      <c r="BC75" s="149"/>
      <c r="BD75" s="155"/>
      <c r="BF75" s="67"/>
      <c r="BG75" s="67"/>
      <c r="BH75" s="67"/>
      <c r="BI75" s="68"/>
      <c r="BJ75" s="67"/>
      <c r="BK75" s="67"/>
      <c r="BN75" s="69"/>
      <c r="BO75"/>
    </row>
    <row r="76" spans="2:67" s="52" customFormat="1" ht="15" customHeight="1">
      <c r="B76" s="8">
        <v>51</v>
      </c>
      <c r="C76" s="176">
        <v>58</v>
      </c>
      <c r="D76" s="175">
        <v>4.9</v>
      </c>
      <c r="E76" s="175">
        <v>27</v>
      </c>
      <c r="F76" s="175">
        <v>107</v>
      </c>
      <c r="G76" s="175" t="s">
        <v>59</v>
      </c>
      <c r="J76" s="66">
        <f>'CálculoMamo1 (3)'!J36</f>
        <v>8.162290286775121</v>
      </c>
      <c r="K76" s="66">
        <f>'CálculoMamo1 (3)'!K36</f>
        <v>8.814830885039461</v>
      </c>
      <c r="L76" s="66">
        <f>'CálculoMamo1 (3)'!L36</f>
        <v>1.5781685658781652</v>
      </c>
      <c r="P76" s="126"/>
      <c r="Q76" s="124"/>
      <c r="R76" s="221"/>
      <c r="S76" s="221"/>
      <c r="T76" s="124"/>
      <c r="U76" s="222"/>
      <c r="V76" s="222"/>
      <c r="W76" s="221"/>
      <c r="X76" s="126"/>
      <c r="Z76" s="69"/>
      <c r="AA76" s="70"/>
      <c r="AB76" s="71"/>
      <c r="AC76" s="71"/>
      <c r="AD76" s="70"/>
      <c r="AE76" s="60"/>
      <c r="AF76" s="60"/>
      <c r="AG76" s="72"/>
      <c r="AH76" s="73"/>
      <c r="AI76" s="74"/>
      <c r="AJ76" s="69"/>
      <c r="AK76" s="75"/>
      <c r="AL76" s="76"/>
      <c r="AM76" s="76"/>
      <c r="AN76" s="75"/>
      <c r="AO76" s="63"/>
      <c r="AP76" s="63"/>
      <c r="AQ76" s="77"/>
      <c r="AR76" s="78"/>
      <c r="AS76" s="79"/>
      <c r="AX76" s="155"/>
      <c r="AY76" s="149"/>
      <c r="AZ76" s="149"/>
      <c r="BA76" s="149"/>
      <c r="BB76" s="149"/>
      <c r="BC76" s="149"/>
      <c r="BD76" s="155"/>
      <c r="BF76" s="67"/>
      <c r="BG76" s="67"/>
      <c r="BH76" s="67"/>
      <c r="BI76" s="68"/>
      <c r="BJ76" s="67"/>
      <c r="BK76" s="67"/>
      <c r="BN76" s="69"/>
      <c r="BO76"/>
    </row>
    <row r="77" spans="2:67" s="52" customFormat="1" ht="15" customHeight="1">
      <c r="B77" s="8">
        <v>52</v>
      </c>
      <c r="C77" s="176">
        <v>49</v>
      </c>
      <c r="D77" s="175">
        <v>5.3</v>
      </c>
      <c r="E77" s="175">
        <v>28</v>
      </c>
      <c r="F77" s="175">
        <v>116</v>
      </c>
      <c r="G77" s="175" t="s">
        <v>59</v>
      </c>
      <c r="J77" s="66">
        <f>'CálculoMamo1 (3)'!J37</f>
        <v>10.136866593450714</v>
      </c>
      <c r="K77" s="66">
        <f>'CálculoMamo1 (3)'!K37</f>
        <v>10.966262706921269</v>
      </c>
      <c r="L77" s="66">
        <f>'CálculoMamo1 (3)'!L37</f>
        <v>1.767105210720348</v>
      </c>
      <c r="P77" s="126"/>
      <c r="Q77" s="124"/>
      <c r="R77" s="221"/>
      <c r="S77" s="221"/>
      <c r="T77" s="124"/>
      <c r="U77" s="222"/>
      <c r="V77" s="222"/>
      <c r="W77" s="221"/>
      <c r="X77" s="126"/>
      <c r="Z77" s="69"/>
      <c r="AA77" s="70"/>
      <c r="AB77" s="71"/>
      <c r="AC77" s="71"/>
      <c r="AD77" s="70"/>
      <c r="AE77" s="60"/>
      <c r="AF77" s="60"/>
      <c r="AG77" s="72"/>
      <c r="AH77" s="73"/>
      <c r="AI77" s="74"/>
      <c r="AJ77" s="69"/>
      <c r="AK77" s="75"/>
      <c r="AL77" s="76"/>
      <c r="AM77" s="76"/>
      <c r="AN77" s="75"/>
      <c r="AO77" s="63"/>
      <c r="AP77" s="63"/>
      <c r="AQ77" s="77"/>
      <c r="AR77" s="78"/>
      <c r="AS77" s="79"/>
      <c r="AX77" s="155"/>
      <c r="AY77" s="149"/>
      <c r="AZ77" s="149"/>
      <c r="BA77" s="149"/>
      <c r="BB77" s="149"/>
      <c r="BC77" s="149"/>
      <c r="BD77" s="155"/>
      <c r="BF77" s="67"/>
      <c r="BG77" s="67"/>
      <c r="BH77" s="67"/>
      <c r="BI77" s="68"/>
      <c r="BJ77" s="67"/>
      <c r="BK77" s="67"/>
      <c r="BN77" s="69"/>
      <c r="BO77"/>
    </row>
    <row r="78" spans="2:67" s="52" customFormat="1" ht="15" customHeight="1">
      <c r="B78" s="8">
        <v>53</v>
      </c>
      <c r="C78" s="176">
        <v>49</v>
      </c>
      <c r="D78" s="175">
        <v>5.6</v>
      </c>
      <c r="E78" s="175">
        <v>28</v>
      </c>
      <c r="F78" s="175">
        <v>126</v>
      </c>
      <c r="G78" s="175" t="s">
        <v>59</v>
      </c>
      <c r="J78" s="66">
        <f>'CálculoMamo1 (3)'!J38</f>
        <v>11.125130875996671</v>
      </c>
      <c r="K78" s="66">
        <f>'CálculoMamo1 (3)'!K38</f>
        <v>12.03538654774088</v>
      </c>
      <c r="L78" s="66">
        <f>'CálculoMamo1 (3)'!L38</f>
        <v>1.867319493857128</v>
      </c>
      <c r="P78" s="126"/>
      <c r="Q78" s="124"/>
      <c r="R78" s="221"/>
      <c r="S78" s="221"/>
      <c r="T78" s="124"/>
      <c r="U78" s="222"/>
      <c r="V78" s="222"/>
      <c r="W78" s="221"/>
      <c r="X78" s="126"/>
      <c r="Z78" s="69"/>
      <c r="AA78" s="70"/>
      <c r="AB78" s="71"/>
      <c r="AC78" s="71"/>
      <c r="AD78" s="70"/>
      <c r="AE78" s="60"/>
      <c r="AF78" s="60"/>
      <c r="AG78" s="72"/>
      <c r="AH78" s="73"/>
      <c r="AI78" s="74"/>
      <c r="AJ78" s="69"/>
      <c r="AK78" s="75"/>
      <c r="AL78" s="76"/>
      <c r="AM78" s="76"/>
      <c r="AN78" s="75"/>
      <c r="AO78" s="63"/>
      <c r="AP78" s="63"/>
      <c r="AQ78" s="77"/>
      <c r="AR78" s="78"/>
      <c r="AS78" s="79"/>
      <c r="AX78" s="155"/>
      <c r="AY78" s="149"/>
      <c r="AZ78" s="149"/>
      <c r="BA78" s="149"/>
      <c r="BB78" s="149"/>
      <c r="BC78" s="149"/>
      <c r="BD78" s="155"/>
      <c r="BF78" s="67"/>
      <c r="BG78" s="67"/>
      <c r="BH78" s="67"/>
      <c r="BI78" s="68"/>
      <c r="BJ78" s="67"/>
      <c r="BK78" s="67"/>
      <c r="BN78" s="69"/>
      <c r="BO78"/>
    </row>
    <row r="79" spans="2:67" s="52" customFormat="1" ht="15" customHeight="1">
      <c r="B79" s="8">
        <v>54</v>
      </c>
      <c r="C79" s="176">
        <v>56</v>
      </c>
      <c r="D79" s="175">
        <v>5.1</v>
      </c>
      <c r="E79" s="175">
        <v>28</v>
      </c>
      <c r="F79" s="175">
        <v>112</v>
      </c>
      <c r="G79" s="175" t="s">
        <v>59</v>
      </c>
      <c r="J79" s="66">
        <f>'CálculoMamo1 (3)'!J39</f>
        <v>9.720397823231375</v>
      </c>
      <c r="K79" s="66">
        <f>'CálculoMamo1 (3)'!K39</f>
        <v>10.515718556877463</v>
      </c>
      <c r="L79" s="66">
        <f>'CálculoMamo1 (3)'!L39</f>
        <v>1.8719665783051085</v>
      </c>
      <c r="P79" s="126"/>
      <c r="Q79" s="124"/>
      <c r="R79" s="221"/>
      <c r="S79" s="221"/>
      <c r="T79" s="124"/>
      <c r="U79" s="222"/>
      <c r="V79" s="222"/>
      <c r="W79" s="221"/>
      <c r="X79" s="126"/>
      <c r="Z79" s="69"/>
      <c r="AA79" s="70"/>
      <c r="AB79" s="71"/>
      <c r="AC79" s="71"/>
      <c r="AD79" s="70"/>
      <c r="AE79" s="60"/>
      <c r="AF79" s="60"/>
      <c r="AG79" s="72"/>
      <c r="AH79" s="73"/>
      <c r="AI79" s="74"/>
      <c r="AJ79" s="69"/>
      <c r="AK79" s="75"/>
      <c r="AL79" s="76"/>
      <c r="AM79" s="76"/>
      <c r="AN79" s="75"/>
      <c r="AO79" s="63"/>
      <c r="AP79" s="63"/>
      <c r="AQ79" s="77"/>
      <c r="AR79" s="78"/>
      <c r="AS79" s="79"/>
      <c r="AX79" s="155"/>
      <c r="AY79" s="149"/>
      <c r="AZ79" s="149"/>
      <c r="BA79" s="149"/>
      <c r="BB79" s="149"/>
      <c r="BC79" s="149"/>
      <c r="BD79" s="155"/>
      <c r="BF79" s="67"/>
      <c r="BG79" s="67"/>
      <c r="BH79" s="67"/>
      <c r="BI79" s="68"/>
      <c r="BJ79" s="67"/>
      <c r="BK79" s="67"/>
      <c r="BN79" s="69"/>
      <c r="BO79"/>
    </row>
    <row r="80" spans="2:67" s="52" customFormat="1" ht="15" customHeight="1">
      <c r="B80" s="8">
        <v>55</v>
      </c>
      <c r="C80" s="176">
        <v>56</v>
      </c>
      <c r="D80" s="175">
        <v>5.5</v>
      </c>
      <c r="E80" s="175">
        <v>28</v>
      </c>
      <c r="F80" s="175">
        <v>134</v>
      </c>
      <c r="G80" s="175" t="s">
        <v>59</v>
      </c>
      <c r="J80" s="66">
        <f>'CálculoMamo1 (3)'!J40</f>
        <v>11.790725326991677</v>
      </c>
      <c r="K80" s="66">
        <f>'CálculoMamo1 (3)'!K40</f>
        <v>12.75543978496076</v>
      </c>
      <c r="L80" s="66">
        <f>'CálculoMamo1 (3)'!L40</f>
        <v>2.14805908636532</v>
      </c>
      <c r="P80" s="126"/>
      <c r="Q80" s="124"/>
      <c r="R80" s="221"/>
      <c r="S80" s="221"/>
      <c r="T80" s="124"/>
      <c r="U80" s="222"/>
      <c r="V80" s="222"/>
      <c r="W80" s="221"/>
      <c r="X80" s="126"/>
      <c r="Z80" s="69"/>
      <c r="AA80" s="70"/>
      <c r="AB80" s="71"/>
      <c r="AC80" s="71"/>
      <c r="AD80" s="70"/>
      <c r="AE80" s="60"/>
      <c r="AF80" s="60"/>
      <c r="AG80" s="72"/>
      <c r="AH80" s="73"/>
      <c r="AI80" s="74"/>
      <c r="AJ80" s="69"/>
      <c r="AK80" s="75"/>
      <c r="AL80" s="76"/>
      <c r="AM80" s="76"/>
      <c r="AN80" s="75"/>
      <c r="AO80" s="63"/>
      <c r="AP80" s="63"/>
      <c r="AQ80" s="77"/>
      <c r="AR80" s="78"/>
      <c r="AS80" s="79"/>
      <c r="AX80" s="155"/>
      <c r="AY80" s="149"/>
      <c r="AZ80" s="149"/>
      <c r="BA80" s="149"/>
      <c r="BB80" s="149"/>
      <c r="BC80" s="149"/>
      <c r="BD80" s="155"/>
      <c r="BF80" s="67"/>
      <c r="BG80" s="67"/>
      <c r="BH80" s="67"/>
      <c r="BI80" s="68"/>
      <c r="BJ80" s="67"/>
      <c r="BK80" s="67"/>
      <c r="BN80" s="69"/>
      <c r="BO80"/>
    </row>
    <row r="81" spans="2:67" s="52" customFormat="1" ht="15" customHeight="1">
      <c r="B81" s="8">
        <v>56</v>
      </c>
      <c r="C81" s="176">
        <v>58</v>
      </c>
      <c r="D81" s="175">
        <v>4.9</v>
      </c>
      <c r="E81" s="175">
        <v>27</v>
      </c>
      <c r="F81" s="175">
        <v>107</v>
      </c>
      <c r="G81" s="175" t="s">
        <v>59</v>
      </c>
      <c r="J81" s="66">
        <f>'CálculoMamo1 (3)'!J41</f>
        <v>8.162290286775121</v>
      </c>
      <c r="K81" s="66">
        <f>'CálculoMamo1 (3)'!K41</f>
        <v>8.814830885039461</v>
      </c>
      <c r="L81" s="66">
        <f>'CálculoMamo1 (3)'!L41</f>
        <v>1.5781685658781652</v>
      </c>
      <c r="P81" s="126"/>
      <c r="Q81" s="124"/>
      <c r="R81" s="221"/>
      <c r="S81" s="221"/>
      <c r="T81" s="124"/>
      <c r="U81" s="222"/>
      <c r="V81" s="222"/>
      <c r="W81" s="221"/>
      <c r="X81" s="126"/>
      <c r="Z81" s="69"/>
      <c r="AA81" s="70"/>
      <c r="AB81" s="71"/>
      <c r="AC81" s="71"/>
      <c r="AD81" s="70"/>
      <c r="AE81" s="60"/>
      <c r="AF81" s="60"/>
      <c r="AG81" s="72"/>
      <c r="AH81" s="73"/>
      <c r="AI81" s="74"/>
      <c r="AJ81" s="69"/>
      <c r="AK81" s="75"/>
      <c r="AL81" s="76"/>
      <c r="AM81" s="76"/>
      <c r="AN81" s="75"/>
      <c r="AO81" s="63"/>
      <c r="AP81" s="63"/>
      <c r="AQ81" s="77"/>
      <c r="AR81" s="78"/>
      <c r="AS81" s="79"/>
      <c r="AX81" s="155"/>
      <c r="AY81" s="149"/>
      <c r="AZ81" s="149"/>
      <c r="BA81" s="149"/>
      <c r="BB81" s="149"/>
      <c r="BC81" s="149"/>
      <c r="BD81" s="155"/>
      <c r="BF81" s="67"/>
      <c r="BG81" s="67"/>
      <c r="BH81" s="67"/>
      <c r="BI81" s="68"/>
      <c r="BJ81" s="67"/>
      <c r="BK81" s="67"/>
      <c r="BN81" s="69"/>
      <c r="BO81"/>
    </row>
    <row r="82" spans="2:67" s="52" customFormat="1" ht="15" customHeight="1">
      <c r="B82" s="8">
        <v>57</v>
      </c>
      <c r="C82" s="176">
        <v>49</v>
      </c>
      <c r="D82" s="175">
        <v>5.3</v>
      </c>
      <c r="E82" s="175">
        <v>28</v>
      </c>
      <c r="F82" s="175">
        <v>116</v>
      </c>
      <c r="G82" s="175" t="s">
        <v>59</v>
      </c>
      <c r="J82" s="66">
        <f>'CálculoMamo1 (3)'!J42</f>
        <v>10.136866593450714</v>
      </c>
      <c r="K82" s="66">
        <f>'CálculoMamo1 (3)'!K42</f>
        <v>10.966262706921269</v>
      </c>
      <c r="L82" s="66">
        <f>'CálculoMamo1 (3)'!L42</f>
        <v>1.767105210720348</v>
      </c>
      <c r="P82" s="126"/>
      <c r="Q82" s="124"/>
      <c r="R82" s="221"/>
      <c r="S82" s="221"/>
      <c r="T82" s="124"/>
      <c r="U82" s="222"/>
      <c r="V82" s="222"/>
      <c r="W82" s="221"/>
      <c r="X82" s="126"/>
      <c r="Z82" s="69"/>
      <c r="AA82" s="70"/>
      <c r="AB82" s="71"/>
      <c r="AC82" s="71"/>
      <c r="AD82" s="70"/>
      <c r="AE82" s="60"/>
      <c r="AF82" s="60"/>
      <c r="AG82" s="72"/>
      <c r="AH82" s="73"/>
      <c r="AI82" s="74"/>
      <c r="AJ82" s="69"/>
      <c r="AK82" s="75"/>
      <c r="AL82" s="76"/>
      <c r="AM82" s="76"/>
      <c r="AN82" s="75"/>
      <c r="AO82" s="63"/>
      <c r="AP82" s="63"/>
      <c r="AQ82" s="77"/>
      <c r="AR82" s="78"/>
      <c r="AS82" s="79"/>
      <c r="AX82" s="155"/>
      <c r="AY82" s="149"/>
      <c r="AZ82" s="149"/>
      <c r="BA82" s="149"/>
      <c r="BB82" s="149"/>
      <c r="BC82" s="149"/>
      <c r="BD82" s="155"/>
      <c r="BF82" s="67"/>
      <c r="BG82" s="67"/>
      <c r="BH82" s="67"/>
      <c r="BI82" s="68"/>
      <c r="BJ82" s="67"/>
      <c r="BK82" s="67"/>
      <c r="BN82" s="69"/>
      <c r="BO82"/>
    </row>
    <row r="83" spans="2:67" s="52" customFormat="1" ht="15" customHeight="1">
      <c r="B83" s="8">
        <v>58</v>
      </c>
      <c r="C83" s="176">
        <v>49</v>
      </c>
      <c r="D83" s="175">
        <v>5.6</v>
      </c>
      <c r="E83" s="175">
        <v>28</v>
      </c>
      <c r="F83" s="175">
        <v>126</v>
      </c>
      <c r="G83" s="175" t="s">
        <v>59</v>
      </c>
      <c r="J83" s="66">
        <f>'CálculoMamo1 (3)'!J43</f>
        <v>11.125130875996671</v>
      </c>
      <c r="K83" s="66">
        <f>'CálculoMamo1 (3)'!K43</f>
        <v>12.03538654774088</v>
      </c>
      <c r="L83" s="66">
        <f>'CálculoMamo1 (3)'!L43</f>
        <v>1.867319493857128</v>
      </c>
      <c r="P83" s="126"/>
      <c r="Q83" s="124"/>
      <c r="R83" s="221"/>
      <c r="S83" s="221"/>
      <c r="T83" s="124"/>
      <c r="U83" s="222"/>
      <c r="V83" s="222"/>
      <c r="W83" s="221"/>
      <c r="X83" s="126"/>
      <c r="Z83" s="69"/>
      <c r="AA83" s="70"/>
      <c r="AB83" s="71"/>
      <c r="AC83" s="71"/>
      <c r="AD83" s="70"/>
      <c r="AE83" s="60"/>
      <c r="AF83" s="60"/>
      <c r="AG83" s="72"/>
      <c r="AH83" s="73"/>
      <c r="AI83" s="74"/>
      <c r="AJ83" s="69"/>
      <c r="AK83" s="75"/>
      <c r="AL83" s="76"/>
      <c r="AM83" s="76"/>
      <c r="AN83" s="75"/>
      <c r="AO83" s="63"/>
      <c r="AP83" s="63"/>
      <c r="AQ83" s="77"/>
      <c r="AR83" s="78"/>
      <c r="AS83" s="79"/>
      <c r="AX83" s="155"/>
      <c r="AY83" s="149"/>
      <c r="AZ83" s="149"/>
      <c r="BA83" s="149"/>
      <c r="BB83" s="149"/>
      <c r="BC83" s="149"/>
      <c r="BD83" s="155"/>
      <c r="BF83" s="67"/>
      <c r="BG83" s="67"/>
      <c r="BH83" s="67"/>
      <c r="BI83" s="68"/>
      <c r="BJ83" s="67"/>
      <c r="BK83" s="67"/>
      <c r="BN83" s="69"/>
      <c r="BO83"/>
    </row>
    <row r="84" spans="2:67" s="52" customFormat="1" ht="15" customHeight="1">
      <c r="B84" s="8">
        <v>59</v>
      </c>
      <c r="C84" s="176">
        <v>56</v>
      </c>
      <c r="D84" s="175">
        <v>5.1</v>
      </c>
      <c r="E84" s="175">
        <v>28</v>
      </c>
      <c r="F84" s="175">
        <v>112</v>
      </c>
      <c r="G84" s="175" t="s">
        <v>59</v>
      </c>
      <c r="J84" s="66">
        <f>'CálculoMamo1 (3)'!J44</f>
        <v>9.720397823231375</v>
      </c>
      <c r="K84" s="66">
        <f>'CálculoMamo1 (3)'!K44</f>
        <v>10.515718556877463</v>
      </c>
      <c r="L84" s="66">
        <f>'CálculoMamo1 (3)'!L44</f>
        <v>1.8719665783051085</v>
      </c>
      <c r="P84" s="126"/>
      <c r="Q84" s="124"/>
      <c r="R84" s="221"/>
      <c r="S84" s="221"/>
      <c r="T84" s="124"/>
      <c r="U84" s="222"/>
      <c r="V84" s="222"/>
      <c r="W84" s="221"/>
      <c r="X84" s="126"/>
      <c r="Z84" s="69"/>
      <c r="AA84" s="70"/>
      <c r="AB84" s="71"/>
      <c r="AC84" s="71"/>
      <c r="AD84" s="70"/>
      <c r="AE84" s="60"/>
      <c r="AF84" s="60"/>
      <c r="AG84" s="72"/>
      <c r="AH84" s="73"/>
      <c r="AI84" s="74"/>
      <c r="AJ84" s="69"/>
      <c r="AK84" s="75"/>
      <c r="AL84" s="76"/>
      <c r="AM84" s="76"/>
      <c r="AN84" s="75"/>
      <c r="AO84" s="63"/>
      <c r="AP84" s="63"/>
      <c r="AQ84" s="77"/>
      <c r="AR84" s="78"/>
      <c r="AS84" s="79"/>
      <c r="AX84" s="155"/>
      <c r="AY84" s="149"/>
      <c r="AZ84" s="149"/>
      <c r="BA84" s="149"/>
      <c r="BB84" s="149"/>
      <c r="BC84" s="149"/>
      <c r="BD84" s="155"/>
      <c r="BF84" s="67"/>
      <c r="BG84" s="67"/>
      <c r="BH84" s="67"/>
      <c r="BI84" s="68"/>
      <c r="BJ84" s="67"/>
      <c r="BK84" s="67"/>
      <c r="BN84" s="69"/>
      <c r="BO84"/>
    </row>
    <row r="85" spans="2:67" s="52" customFormat="1" ht="15" customHeight="1" thickBot="1">
      <c r="B85" s="8">
        <v>60</v>
      </c>
      <c r="C85" s="176">
        <v>56</v>
      </c>
      <c r="D85" s="175">
        <v>5.1</v>
      </c>
      <c r="E85" s="175">
        <v>28</v>
      </c>
      <c r="F85" s="175">
        <v>113</v>
      </c>
      <c r="G85" s="175" t="s">
        <v>59</v>
      </c>
      <c r="J85" s="66">
        <f>'CálculoMamo1 (3)'!J45</f>
        <v>9.807187089510228</v>
      </c>
      <c r="K85" s="66">
        <f>'CálculoMamo1 (3)'!K45</f>
        <v>10.609608901135298</v>
      </c>
      <c r="L85" s="66">
        <f>'CálculoMamo1 (3)'!L45</f>
        <v>1.8886805656114043</v>
      </c>
      <c r="P85" s="126"/>
      <c r="Q85" s="124"/>
      <c r="R85" s="221"/>
      <c r="S85" s="221"/>
      <c r="T85" s="124"/>
      <c r="U85" s="222"/>
      <c r="V85" s="222"/>
      <c r="W85" s="221"/>
      <c r="X85" s="126"/>
      <c r="Z85" s="69"/>
      <c r="AA85" s="70"/>
      <c r="AB85" s="71"/>
      <c r="AC85" s="71"/>
      <c r="AD85" s="70"/>
      <c r="AE85" s="60"/>
      <c r="AF85" s="60"/>
      <c r="AG85" s="72"/>
      <c r="AH85" s="73"/>
      <c r="AI85" s="74"/>
      <c r="AJ85" s="69"/>
      <c r="AK85" s="75"/>
      <c r="AL85" s="76"/>
      <c r="AM85" s="76"/>
      <c r="AN85" s="75"/>
      <c r="AO85" s="63"/>
      <c r="AP85" s="63"/>
      <c r="AQ85" s="77"/>
      <c r="AR85" s="78"/>
      <c r="AS85" s="79"/>
      <c r="AX85" s="155"/>
      <c r="AY85" s="149"/>
      <c r="AZ85" s="149"/>
      <c r="BA85" s="149"/>
      <c r="BB85" s="149"/>
      <c r="BC85" s="149"/>
      <c r="BD85" s="155"/>
      <c r="BF85" s="67"/>
      <c r="BG85" s="67"/>
      <c r="BH85" s="67"/>
      <c r="BI85" s="68"/>
      <c r="BJ85" s="67"/>
      <c r="BK85" s="67"/>
      <c r="BN85" s="69"/>
      <c r="BO85"/>
    </row>
    <row r="86" spans="2:67" s="52" customFormat="1" ht="15" customHeight="1" thickBot="1">
      <c r="B86" s="89"/>
      <c r="C86" s="89"/>
      <c r="D86" s="170" t="s">
        <v>95</v>
      </c>
      <c r="E86" s="171">
        <f>IF(D26="","",AVERAGE(E26:E85))</f>
        <v>27.483333333333334</v>
      </c>
      <c r="F86" s="171">
        <f>IF(E26="","",AVERAGE(F26:F85))</f>
        <v>112.55</v>
      </c>
      <c r="G86" s="89"/>
      <c r="H86" s="89"/>
      <c r="I86" s="89"/>
      <c r="J86" s="89"/>
      <c r="K86" s="89"/>
      <c r="L86" s="89"/>
      <c r="P86" s="89"/>
      <c r="Q86" s="89"/>
      <c r="R86" s="89"/>
      <c r="S86" s="89"/>
      <c r="T86" s="89"/>
      <c r="U86" s="89"/>
      <c r="V86" s="89"/>
      <c r="W86" s="89"/>
      <c r="X86" s="89"/>
      <c r="Z86" s="80"/>
      <c r="AB86" s="81">
        <f>HLOOKUP(AE45,$AB$10:$AG$20,AB44)</f>
        <v>0.943</v>
      </c>
      <c r="AC86" s="82">
        <f>HLOOKUP(AE45,$AB$10:$AG$20,AC44)</f>
        <v>1.005</v>
      </c>
      <c r="AD86" s="83"/>
      <c r="AE86" s="81">
        <f>HLOOKUP(AF45,$AB$10:$AG$20,AB44)</f>
        <v>0.945</v>
      </c>
      <c r="AF86" s="82">
        <f>HLOOKUP(AF45,$AB$10:$AG$20,AC44)</f>
        <v>1.005</v>
      </c>
      <c r="AH86" s="57"/>
      <c r="AJ86" s="80"/>
      <c r="AL86" s="87">
        <f>HLOOKUP(AO45,$AK$10:$AP$20,AL44)</f>
        <v>1</v>
      </c>
      <c r="AM86" s="85">
        <f>HLOOKUP(AO45,$AK$10:$AP$20,AM44)</f>
        <v>1.082</v>
      </c>
      <c r="AN86" s="86"/>
      <c r="AO86" s="87">
        <f>HLOOKUP(AP45,$AK$10:$AP$20,AL44)</f>
        <v>1</v>
      </c>
      <c r="AP86" s="88">
        <f>HLOOKUP(AP45,$AK$10:$AP$20,AM44)</f>
        <v>1.081</v>
      </c>
      <c r="AR86" s="57"/>
      <c r="AS86" s="69"/>
      <c r="AX86" s="153" t="s">
        <v>88</v>
      </c>
      <c r="AY86" s="154">
        <f>LOOKUP(AX87,$AU$19:$AU$24,$AT$19:$AT$24)</f>
        <v>3</v>
      </c>
      <c r="AZ86" s="154"/>
      <c r="BA86" s="154">
        <f>AY86+1</f>
        <v>4</v>
      </c>
      <c r="BB86" s="10"/>
      <c r="BC86" s="10"/>
      <c r="BD86" s="20"/>
      <c r="BE86" s="69">
        <v>8</v>
      </c>
      <c r="BF86" s="106">
        <f>LOOKUP(BE86,$B$26:$B$45,$Q$26:$Q$45)</f>
        <v>4.9</v>
      </c>
      <c r="BG86" s="107">
        <f>LOOKUP(BG45,$BE$10:$BE$21,$BF$10:$BF$21)</f>
        <v>4.5</v>
      </c>
      <c r="BH86" s="107">
        <f>LOOKUP(BH45,$BE$10:$BE$21,$BF$10:$BF$21)</f>
        <v>5</v>
      </c>
      <c r="BI86" s="106">
        <f>LOOKUP(BE86,$B$26:$B$45,$P$26:$P$45)</f>
        <v>0.44863354</v>
      </c>
      <c r="BJ86" s="94">
        <f>LOOKUP(BJ45,$BF$8:$BK$8,$BF$10:$BK$10)</f>
        <v>0.4</v>
      </c>
      <c r="BK86" s="94">
        <f>LOOKUP(BK45,$BF$8:$BK$8,$BF$10:$BK$10)</f>
        <v>0.45</v>
      </c>
      <c r="BL86" s="108">
        <f>((BJ87-BG87)/(BK86-BJ86))*(BI86-BJ86)+BG87</f>
        <v>0.2572894408</v>
      </c>
      <c r="BM86" s="109">
        <f>((BK87-BH87)/(BK86-BJ86))*(BI86-BJ86)+BH87</f>
        <v>0.2313714284</v>
      </c>
      <c r="BN86" s="110">
        <f>((BM86-BL86)/(BH86-BG86))*(BF86-BG86)+BL86</f>
        <v>0.23655503087999996</v>
      </c>
      <c r="BO86"/>
    </row>
    <row r="87" spans="2:67" s="52" customFormat="1" ht="12.75" customHeight="1" thickBot="1">
      <c r="B87" s="89"/>
      <c r="C87" s="89"/>
      <c r="D87" s="163"/>
      <c r="E87" s="169"/>
      <c r="F87" s="169"/>
      <c r="G87" s="89"/>
      <c r="H87" s="89"/>
      <c r="I87" s="89"/>
      <c r="J87" s="89"/>
      <c r="K87" s="89"/>
      <c r="L87" s="89"/>
      <c r="P87" s="90"/>
      <c r="Q87"/>
      <c r="R87"/>
      <c r="S87"/>
      <c r="T87"/>
      <c r="U87"/>
      <c r="V87"/>
      <c r="W87"/>
      <c r="X87"/>
      <c r="AA87" s="67" t="s">
        <v>21</v>
      </c>
      <c r="AB87" s="67">
        <f>LOOKUP(AA88,$AB$10:$AB$20,$AA$10:$AA$20)</f>
        <v>4</v>
      </c>
      <c r="AC87" s="67">
        <f>AB87+1</f>
        <v>5</v>
      </c>
      <c r="AD87" s="68"/>
      <c r="AE87" s="67">
        <f>LOOKUP(AD88,$AB$10:$AG$10,$AB$8:$AG$8)</f>
        <v>4</v>
      </c>
      <c r="AF87" s="67">
        <f>AE87+1</f>
        <v>5</v>
      </c>
      <c r="AI87" s="69"/>
      <c r="AK87" s="67" t="s">
        <v>21</v>
      </c>
      <c r="AL87" s="67">
        <f>LOOKUP(AK88,$AK$10:$AK$20,$AJ$10:$AJ$20)</f>
        <v>4</v>
      </c>
      <c r="AM87" s="67">
        <f>AL87+1</f>
        <v>5</v>
      </c>
      <c r="AN87" s="68"/>
      <c r="AO87" s="67">
        <f>LOOKUP(AN88,$AB$10:$AG$10,$AB$8:$AG$8)</f>
        <v>4</v>
      </c>
      <c r="AP87" s="67">
        <f>AO87+1</f>
        <v>5</v>
      </c>
      <c r="AS87" s="69"/>
      <c r="AW87" s="52">
        <v>15</v>
      </c>
      <c r="AX87" s="155">
        <f>LOOKUP(AW87,$B$26:$B$45,$P$26:$P$45)</f>
        <v>0.35909886</v>
      </c>
      <c r="AY87" s="149">
        <f>LOOKUP(AY86,$AT$19:$AT$24,$AU$19:$AU$24)</f>
        <v>0.35</v>
      </c>
      <c r="AZ87" s="149"/>
      <c r="BA87" s="149">
        <f>LOOKUP(BA86,$AT$19:$AT$24,$AU$19:$AU$24)</f>
        <v>0.4</v>
      </c>
      <c r="BB87" s="149">
        <f>LOOKUP(AY87,$AU$19:$AU$24,$AV$19:$AV$24)</f>
        <v>1.08</v>
      </c>
      <c r="BC87" s="149">
        <f>LOOKUP(BA87,$AU$19:$AU$24,$AV$19:$AV$24)</f>
        <v>1.09</v>
      </c>
      <c r="BD87" s="155">
        <f>IF(AX87=AT91,AU91,((BC87-BB87)/(BA87-AY87))*(AX87-AY87)+BB87)</f>
        <v>1.081819772</v>
      </c>
      <c r="BE87" s="80"/>
      <c r="BG87" s="111">
        <f>HLOOKUP(BJ86,$BF$10:$BK$21,BG45)</f>
        <v>0.232</v>
      </c>
      <c r="BH87" s="112">
        <f>HLOOKUP(BJ86,$BF$10:$BK$21,BH45)</f>
        <v>0.209</v>
      </c>
      <c r="BI87" s="113"/>
      <c r="BJ87" s="114">
        <f>HLOOKUP(BK86,$BF$10:$BK$21,BG45)</f>
        <v>0.258</v>
      </c>
      <c r="BK87" s="115">
        <f>HLOOKUP(BK86,$BF$10:$BK$21,BH45)</f>
        <v>0.232</v>
      </c>
      <c r="BM87" s="57"/>
      <c r="BN87" s="69"/>
      <c r="BO87"/>
    </row>
    <row r="88" spans="2:67" s="52" customFormat="1" ht="25.5" customHeight="1" thickBot="1">
      <c r="B88" s="89"/>
      <c r="C88"/>
      <c r="D88"/>
      <c r="E88" s="158"/>
      <c r="F88" s="119"/>
      <c r="G88" s="157" t="s">
        <v>34</v>
      </c>
      <c r="H88" s="141" t="s">
        <v>81</v>
      </c>
      <c r="I88" s="157" t="s">
        <v>79</v>
      </c>
      <c r="J88" s="249" t="s">
        <v>82</v>
      </c>
      <c r="K88" s="249"/>
      <c r="O88" s="47"/>
      <c r="P88" s="10"/>
      <c r="Q88"/>
      <c r="R88"/>
      <c r="S88"/>
      <c r="T88"/>
      <c r="U88"/>
      <c r="V88"/>
      <c r="W88"/>
      <c r="X88"/>
      <c r="Z88" s="69">
        <v>8</v>
      </c>
      <c r="AA88" s="70">
        <f>LOOKUP(Z88,$B$26:$B$45,$Q$26:$Q$45)</f>
        <v>4.9</v>
      </c>
      <c r="AB88" s="71">
        <f>LOOKUP(AB87,$AA$10:$AA$20,$AB$10:$AB$20)</f>
        <v>4</v>
      </c>
      <c r="AC88" s="71">
        <f>LOOKUP(AC87,$AA$10:$AA$20,$AB$10:$AB$20)</f>
        <v>5</v>
      </c>
      <c r="AD88" s="70">
        <f>LOOKUP(Z88,$B$26:$B$45,$P$26:$P$45)</f>
        <v>0.44863354</v>
      </c>
      <c r="AE88" s="60">
        <f>LOOKUP(AE87,$AB$8:$AF$8,$AB$10:$AF$10)</f>
        <v>0.4</v>
      </c>
      <c r="AF88" s="60">
        <f>LOOKUP(AF87,$AB$8:$AG$8,$AB$10:$AG$10)</f>
        <v>0.45</v>
      </c>
      <c r="AG88" s="72">
        <f>((AE89-AB89)/(AF88-AE88))*(AD88-AE88)+AB89</f>
        <v>0.9469453416</v>
      </c>
      <c r="AH88" s="73">
        <f>((AF89-AC89)/(AF88-AE88))*(AD88-AE88)+AC89</f>
        <v>1.0040273292</v>
      </c>
      <c r="AI88" s="74">
        <f>((AH88-AG88)/(AC88-AB88))*(AA88-AB88)+AG88</f>
        <v>0.99831913044</v>
      </c>
      <c r="AJ88" s="69">
        <v>8</v>
      </c>
      <c r="AK88" s="75">
        <f>LOOKUP(AJ88,$B$26:$B$45,$Q$26:$Q$45)</f>
        <v>4.9</v>
      </c>
      <c r="AL88" s="76">
        <f>LOOKUP(AL87,$AJ$10:$AJ$20,$AK$10:$AK$20)</f>
        <v>4</v>
      </c>
      <c r="AM88" s="76">
        <f>LOOKUP(AM87,$AJ$10:$AJ$20,$AK$10:$AK$20)</f>
        <v>5</v>
      </c>
      <c r="AN88" s="75">
        <f>LOOKUP(AJ88,$B$26:$B$45,$P$26:$P$45)</f>
        <v>0.44863354</v>
      </c>
      <c r="AO88" s="63">
        <f>LOOKUP(AO87,$AB$8:$AF$8,$AB$10:$AF$10)</f>
        <v>0.4</v>
      </c>
      <c r="AP88" s="63">
        <f>LOOKUP(AP87,$AB$8:$AG$8,$AB$10:$AG$10)</f>
        <v>0.45</v>
      </c>
      <c r="AQ88" s="77">
        <f>((AO89-AL89)/(AP88-AO88))*(AN88-AO88)+AL89</f>
        <v>1</v>
      </c>
      <c r="AR88" s="78">
        <f>((AP89-AM89)/(AP88-AO88))*(AN88-AO88)+AM89</f>
        <v>1.0780819876</v>
      </c>
      <c r="AS88" s="79">
        <f>((AR88-AQ88)/(AM88-AL88))*(AK88-AL88)+AQ88</f>
        <v>1.07027378884</v>
      </c>
      <c r="AX88" s="153" t="s">
        <v>88</v>
      </c>
      <c r="AY88" s="154">
        <f>LOOKUP(AX89,$AU$19:$AU$24,$AT$19:$AT$24)</f>
        <v>2</v>
      </c>
      <c r="AZ88" s="154"/>
      <c r="BA88" s="154">
        <f>AY88+1</f>
        <v>3</v>
      </c>
      <c r="BB88" s="10"/>
      <c r="BC88" s="10"/>
      <c r="BD88" s="20"/>
      <c r="BF88" s="67" t="s">
        <v>21</v>
      </c>
      <c r="BG88" s="67">
        <f>LOOKUP(BF89,$BF$10:$BF$21,$BE$10:$BE$21)</f>
        <v>6</v>
      </c>
      <c r="BH88" s="67">
        <f>BG88+1</f>
        <v>7</v>
      </c>
      <c r="BI88" s="68"/>
      <c r="BJ88" s="67">
        <f>LOOKUP(BI89,$BF$10:$BK$10,$BF$8:$BK$8)</f>
        <v>5</v>
      </c>
      <c r="BK88" s="67">
        <f>BJ88+1</f>
        <v>6</v>
      </c>
      <c r="BN88" s="69"/>
      <c r="BO88"/>
    </row>
    <row r="89" spans="2:67" s="52" customFormat="1" ht="13.5" customHeight="1" thickBot="1">
      <c r="B89" s="90"/>
      <c r="C89"/>
      <c r="D89"/>
      <c r="F89" s="136" t="s">
        <v>94</v>
      </c>
      <c r="G89" s="137">
        <f>IF(J26="","",AVERAGE(J26:J85))</f>
        <v>8.728817746847694</v>
      </c>
      <c r="H89" s="159">
        <f>IF(K26="","",AVERAGE(K26:K85))</f>
        <v>9.463830962283048</v>
      </c>
      <c r="I89" s="137">
        <f>IF(L26="","",AVERAGE(L26:L85))</f>
        <v>1.6938036437771258</v>
      </c>
      <c r="J89" s="247">
        <f>IF(Q26="","",AVERAGE(Q26:Q85))</f>
        <v>5.439999999999999</v>
      </c>
      <c r="K89" s="250"/>
      <c r="M89" s="47"/>
      <c r="N89" s="47"/>
      <c r="O89" s="47"/>
      <c r="P89" s="47"/>
      <c r="Q89" s="47"/>
      <c r="R89" s="47"/>
      <c r="S89" s="47"/>
      <c r="T89" s="47"/>
      <c r="U89" s="47"/>
      <c r="V89" s="47"/>
      <c r="W89" s="47"/>
      <c r="X89" s="47"/>
      <c r="Z89" s="80"/>
      <c r="AB89" s="81">
        <f>HLOOKUP(AE88,$AB$10:$AG$20,AB87)</f>
        <v>0.945</v>
      </c>
      <c r="AC89" s="82">
        <f>HLOOKUP(AE88,$AB$10:$AG$20,AC87)</f>
        <v>1.005</v>
      </c>
      <c r="AD89" s="83"/>
      <c r="AE89" s="81">
        <f>HLOOKUP(AF88,$AB$10:$AG$20,AB87)</f>
        <v>0.947</v>
      </c>
      <c r="AF89" s="82">
        <f>HLOOKUP(AF88,$AB$10:$AG$20,AC87)</f>
        <v>1.004</v>
      </c>
      <c r="AH89" s="57"/>
      <c r="AJ89" s="80"/>
      <c r="AL89" s="87">
        <f>HLOOKUP(AO88,$AK$10:$AP$20,AL87)</f>
        <v>1</v>
      </c>
      <c r="AM89" s="85">
        <f>HLOOKUP(AO88,$AK$10:$AP$20,AM87)</f>
        <v>1.081</v>
      </c>
      <c r="AN89" s="86"/>
      <c r="AO89" s="87">
        <f>HLOOKUP(AP88,$AK$10:$AP$20,AL87)</f>
        <v>1</v>
      </c>
      <c r="AP89" s="88">
        <f>HLOOKUP(AP88,$AK$10:$AP$20,AM87)</f>
        <v>1.078</v>
      </c>
      <c r="AR89" s="57"/>
      <c r="AS89" s="69"/>
      <c r="AW89" s="52">
        <v>16</v>
      </c>
      <c r="AX89" s="155">
        <f>LOOKUP(AW89,$B$26:$B$45,$P$26:$P$45)</f>
        <v>0.34972886000000003</v>
      </c>
      <c r="AY89" s="149">
        <f>LOOKUP(AY88,$AT$19:$AT$24,$AU$19:$AU$24)</f>
        <v>0.3</v>
      </c>
      <c r="AZ89" s="149"/>
      <c r="BA89" s="149">
        <f>LOOKUP(BA88,$AT$19:$AT$24,$AU$19:$AU$24)</f>
        <v>0.35</v>
      </c>
      <c r="BB89" s="149">
        <f>LOOKUP(AY89,$AU$19:$AU$24,$AV$19:$AV$24)</f>
        <v>1.07</v>
      </c>
      <c r="BC89" s="149">
        <f>LOOKUP(BA89,$AU$19:$AU$24,$AV$19:$AV$24)</f>
        <v>1.08</v>
      </c>
      <c r="BD89" s="155">
        <f>IF(AX89=AT93,AU93,((BC89-BB89)/(BA89-AY89))*(AX89-AY89)+BB89)</f>
        <v>1.079945772</v>
      </c>
      <c r="BE89" s="69">
        <v>9</v>
      </c>
      <c r="BF89" s="106">
        <f>LOOKUP(BE89,$B$26:$B$45,$Q$26:$Q$45)</f>
        <v>5.3</v>
      </c>
      <c r="BG89" s="107">
        <f>LOOKUP(BG88,$BE$10:$BE$21,$BF$10:$BF$21)</f>
        <v>5</v>
      </c>
      <c r="BH89" s="107">
        <f>LOOKUP(BH88,$BE$10:$BE$21,$BF$10:$BF$21)</f>
        <v>6</v>
      </c>
      <c r="BI89" s="106">
        <f>LOOKUP(BE89,$B$26:$B$45,$P$26:$P$45)</f>
        <v>0.47400953999999995</v>
      </c>
      <c r="BJ89" s="94">
        <f>LOOKUP(BJ88,$BF$8:$BK$8,$BF$10:$BK$10)</f>
        <v>0.45</v>
      </c>
      <c r="BK89" s="94">
        <f>LOOKUP(BK88,$BF$8:$BK$8,$BF$10:$BK$10)</f>
        <v>0.5</v>
      </c>
      <c r="BL89" s="108">
        <f>((BJ90-BG90)/(BK89-BJ89))*(BI89-BJ89)+BG90</f>
        <v>0.24448496079999998</v>
      </c>
      <c r="BM89" s="109">
        <f>((BK90-BH90)/(BK89-BJ89))*(BI89-BJ89)+BH90</f>
        <v>0.20256419759999997</v>
      </c>
      <c r="BN89" s="110">
        <f>((BM89-BL89)/(BH89-BG89))*(BF89-BG89)+BL89</f>
        <v>0.23190873184</v>
      </c>
      <c r="BO89"/>
    </row>
    <row r="90" spans="2:67" s="52" customFormat="1" ht="13.5" customHeight="1" thickBot="1">
      <c r="B90" s="47"/>
      <c r="C90"/>
      <c r="D90"/>
      <c r="F90" s="136" t="s">
        <v>35</v>
      </c>
      <c r="G90" s="137">
        <f>IF(G89="","",STDEV(J26:J85)*100/G89)</f>
        <v>21.417297318108695</v>
      </c>
      <c r="H90" s="137">
        <f>IF(H89="","",STDEV(K26:K85)*100/H89)</f>
        <v>21.39327545560059</v>
      </c>
      <c r="I90" s="138">
        <f>IF(I89="","",STDEV(L26:L85)*100/I89)</f>
        <v>19.11347793380375</v>
      </c>
      <c r="J90" s="247">
        <f>IF(Q26="","",STDEV(Q26:Q85)*100/J89)</f>
        <v>8.87417739306453</v>
      </c>
      <c r="K90" s="247"/>
      <c r="M90" s="47"/>
      <c r="N90" s="47"/>
      <c r="O90" s="47"/>
      <c r="P90" s="47"/>
      <c r="Q90" s="47"/>
      <c r="R90" s="47"/>
      <c r="S90" s="47"/>
      <c r="T90" s="47"/>
      <c r="U90" s="47"/>
      <c r="V90" s="47"/>
      <c r="W90" s="47"/>
      <c r="X90" s="47"/>
      <c r="AA90" s="67" t="s">
        <v>21</v>
      </c>
      <c r="AB90" s="67">
        <f>LOOKUP(AA91,$AB$10:$AB$20,$AA$10:$AA$20)</f>
        <v>5</v>
      </c>
      <c r="AC90" s="67">
        <f>AB90+1</f>
        <v>6</v>
      </c>
      <c r="AD90" s="68"/>
      <c r="AE90" s="67">
        <f>LOOKUP(AD91,$AB$10:$AG$10,$AB$8:$AG$8)</f>
        <v>5</v>
      </c>
      <c r="AF90" s="67">
        <f>AE90+1</f>
        <v>6</v>
      </c>
      <c r="AI90" s="69"/>
      <c r="AK90" s="67" t="s">
        <v>21</v>
      </c>
      <c r="AL90" s="67">
        <f>LOOKUP(AK91,$AK$10:$AK$20,$AJ$10:$AJ$20)</f>
        <v>5</v>
      </c>
      <c r="AM90" s="67">
        <f>AL90+1</f>
        <v>6</v>
      </c>
      <c r="AN90" s="68"/>
      <c r="AO90" s="67">
        <f>LOOKUP(AN91,$AB$10:$AG$10,$AB$8:$AG$8)</f>
        <v>5</v>
      </c>
      <c r="AP90" s="67">
        <f>AO90+1</f>
        <v>6</v>
      </c>
      <c r="AS90" s="69"/>
      <c r="AW90" s="52">
        <v>1</v>
      </c>
      <c r="AX90" s="153" t="s">
        <v>88</v>
      </c>
      <c r="AY90" s="154">
        <f>LOOKUP(AX91,$AU$19:$AU$24,$AT$19:$AT$24)</f>
        <v>3</v>
      </c>
      <c r="AZ90" s="154"/>
      <c r="BA90" s="154">
        <f>AY90+1</f>
        <v>4</v>
      </c>
      <c r="BB90" s="10"/>
      <c r="BC90" s="10"/>
      <c r="BD90" s="20"/>
      <c r="BE90" s="80"/>
      <c r="BG90" s="111">
        <f>HLOOKUP(BJ89,$BF$10:$BK$21,BG88)</f>
        <v>0.232</v>
      </c>
      <c r="BH90" s="112">
        <f>HLOOKUP(BJ89,$BF$10:$BK$21,BH88)</f>
        <v>0.192</v>
      </c>
      <c r="BI90" s="113"/>
      <c r="BJ90" s="114">
        <f>HLOOKUP(BK89,$BF$10:$BK$21,BG88)</f>
        <v>0.258</v>
      </c>
      <c r="BK90" s="115">
        <f>HLOOKUP(BK89,$BF$10:$BK$21,BH88)</f>
        <v>0.214</v>
      </c>
      <c r="BM90" s="57"/>
      <c r="BN90" s="69"/>
      <c r="BO90"/>
    </row>
    <row r="91" spans="2:67" s="52" customFormat="1" ht="13.5" customHeight="1" thickBot="1">
      <c r="B91" s="47"/>
      <c r="C91" s="47"/>
      <c r="D91" s="47"/>
      <c r="E91" s="47"/>
      <c r="F91" s="47"/>
      <c r="G91" s="47"/>
      <c r="H91" s="47"/>
      <c r="I91" s="47"/>
      <c r="J91" s="47"/>
      <c r="K91" s="47"/>
      <c r="L91" s="47"/>
      <c r="M91" s="47"/>
      <c r="N91" s="47"/>
      <c r="O91" s="47"/>
      <c r="P91" s="47"/>
      <c r="Q91" s="47"/>
      <c r="R91" s="47"/>
      <c r="S91" s="47"/>
      <c r="T91" s="47"/>
      <c r="U91" s="47"/>
      <c r="V91" s="47"/>
      <c r="W91" s="47"/>
      <c r="X91" s="47"/>
      <c r="Z91" s="69">
        <v>9</v>
      </c>
      <c r="AA91" s="70">
        <f>LOOKUP(Z91,$B$26:$B$45,$Q$26:$Q$45)</f>
        <v>5.3</v>
      </c>
      <c r="AB91" s="71">
        <f>LOOKUP(AB90,$AA$10:$AA$20,$AB$10:$AB$20)</f>
        <v>5</v>
      </c>
      <c r="AC91" s="71">
        <f>LOOKUP(AC90,$AA$10:$AA$20,$AB$10:$AB$20)</f>
        <v>6</v>
      </c>
      <c r="AD91" s="70">
        <f>LOOKUP(Z91,$B$26:$B$45,$P$26:$P$45)</f>
        <v>0.47400953999999995</v>
      </c>
      <c r="AE91" s="60">
        <f>LOOKUP(AE90,$AB$8:$AF$8,$AB$10:$AF$10)</f>
        <v>0.45</v>
      </c>
      <c r="AF91" s="60">
        <f>LOOKUP(AF90,$AB$8:$AG$8,$AB$10:$AG$10)</f>
        <v>0.5</v>
      </c>
      <c r="AG91" s="72">
        <f>((AE92-AB92)/(AF91-AE91))*(AD91-AE91)+AB92</f>
        <v>1.004</v>
      </c>
      <c r="AH91" s="73">
        <f>((AF92-AC92)/(AF91-AE91))*(AD91-AE91)+AC92</f>
        <v>1.0725594276000001</v>
      </c>
      <c r="AI91" s="74">
        <f>((AH91-AG91)/(AC91-AB91))*(AA91-AB91)+AG91</f>
        <v>1.02456782828</v>
      </c>
      <c r="AJ91" s="69">
        <v>9</v>
      </c>
      <c r="AK91" s="75">
        <f>LOOKUP(AJ91,$B$26:$B$45,$Q$26:$Q$45)</f>
        <v>5.3</v>
      </c>
      <c r="AL91" s="76">
        <f>LOOKUP(AL90,$AJ$10:$AJ$20,$AK$10:$AK$20)</f>
        <v>5</v>
      </c>
      <c r="AM91" s="76">
        <f>LOOKUP(AM90,$AJ$10:$AJ$20,$AK$10:$AK$20)</f>
        <v>6</v>
      </c>
      <c r="AN91" s="75">
        <f>LOOKUP(AJ91,$B$26:$B$45,$P$26:$P$45)</f>
        <v>0.47400953999999995</v>
      </c>
      <c r="AO91" s="63">
        <f>LOOKUP(AO90,$AB$8:$AF$8,$AB$10:$AF$10)</f>
        <v>0.45</v>
      </c>
      <c r="AP91" s="63">
        <f>LOOKUP(AP90,$AB$8:$AG$8,$AB$10:$AG$10)</f>
        <v>0.5</v>
      </c>
      <c r="AQ91" s="77">
        <f>((AO92-AL92)/(AP91-AO91))*(AN91-AO91)+AL92</f>
        <v>1.0765594276000001</v>
      </c>
      <c r="AR91" s="78">
        <f>((AP92-AM92)/(AP91-AO91))*(AN91-AO91)+AM92</f>
        <v>1.1471188552</v>
      </c>
      <c r="AS91" s="79">
        <f>((AR91-AQ91)/(AM91-AL91))*(AK91-AL91)+AQ91</f>
        <v>1.09772725588</v>
      </c>
      <c r="AW91" s="52">
        <v>17</v>
      </c>
      <c r="AX91" s="155">
        <f>LOOKUP(AW91,$B$26:$B$45,$P$26:$P$45)</f>
        <v>0.35909886</v>
      </c>
      <c r="AY91" s="149">
        <f>LOOKUP(AY90,$AT$19:$AT$24,$AU$19:$AU$24)</f>
        <v>0.35</v>
      </c>
      <c r="AZ91" s="149"/>
      <c r="BA91" s="149">
        <f>LOOKUP(BA90,$AT$19:$AT$24,$AU$19:$AU$24)</f>
        <v>0.4</v>
      </c>
      <c r="BB91" s="149">
        <f>LOOKUP(AY91,$AU$19:$AU$24,$AV$19:$AV$24)</f>
        <v>1.08</v>
      </c>
      <c r="BC91" s="149">
        <f>LOOKUP(BA91,$AU$19:$AU$24,$AV$19:$AV$24)</f>
        <v>1.09</v>
      </c>
      <c r="BD91" s="155">
        <f>IF(AX91=AT95,AU95,((BC91-BB91)/(BA91-AY91))*(AX91-AY91)+BB91)</f>
        <v>1.081819772</v>
      </c>
      <c r="BF91" s="67" t="s">
        <v>21</v>
      </c>
      <c r="BG91" s="67">
        <f>LOOKUP(BF92,$BF$10:$BF$21,$BE$10:$BE$21)</f>
        <v>6</v>
      </c>
      <c r="BH91" s="67">
        <f>BG91+1</f>
        <v>7</v>
      </c>
      <c r="BI91" s="68"/>
      <c r="BJ91" s="67">
        <f>LOOKUP(BI92,$BF$10:$BK$10,$BF$8:$BK$8)</f>
        <v>2</v>
      </c>
      <c r="BK91" s="67">
        <f>BJ91+1</f>
        <v>3</v>
      </c>
      <c r="BN91" s="69"/>
      <c r="BO91"/>
    </row>
    <row r="92" spans="2:67" s="52" customFormat="1" ht="13.5" customHeight="1" thickBot="1">
      <c r="B92" s="47"/>
      <c r="C92" s="47"/>
      <c r="D92" s="47"/>
      <c r="E92" s="47"/>
      <c r="F92" s="271" t="s">
        <v>83</v>
      </c>
      <c r="G92" s="272"/>
      <c r="H92" s="272"/>
      <c r="I92" s="272"/>
      <c r="J92" s="272"/>
      <c r="K92" s="47"/>
      <c r="L92" s="47"/>
      <c r="M92" s="47"/>
      <c r="N92" s="47"/>
      <c r="O92" s="47"/>
      <c r="P92" s="47"/>
      <c r="Q92" s="47"/>
      <c r="R92" s="47"/>
      <c r="S92" s="47"/>
      <c r="T92" s="47"/>
      <c r="U92" s="47"/>
      <c r="V92" s="47"/>
      <c r="W92" s="47"/>
      <c r="X92" s="47"/>
      <c r="Z92" s="80"/>
      <c r="AB92" s="81">
        <f>HLOOKUP(AE91,$AB$10:$AG$20,AB90)</f>
        <v>1.004</v>
      </c>
      <c r="AC92" s="82">
        <f>HLOOKUP(AE91,$AB$10:$AG$20,AC90)</f>
        <v>1.074</v>
      </c>
      <c r="AD92" s="83"/>
      <c r="AE92" s="81">
        <f>HLOOKUP(AF91,$AB$10:$AG$20,AB90)</f>
        <v>1.004</v>
      </c>
      <c r="AF92" s="82">
        <f>HLOOKUP(AF91,$AB$10:$AG$20,AC90)</f>
        <v>1.071</v>
      </c>
      <c r="AH92" s="57"/>
      <c r="AJ92" s="80"/>
      <c r="AL92" s="87">
        <f>HLOOKUP(AO91,$AK$10:$AP$20,AL90)</f>
        <v>1.078</v>
      </c>
      <c r="AM92" s="85">
        <f>HLOOKUP(AO91,$AK$10:$AP$20,AM90)</f>
        <v>1.15</v>
      </c>
      <c r="AN92" s="86"/>
      <c r="AO92" s="87">
        <f>HLOOKUP(AP91,$AK$10:$AP$20,AL90)</f>
        <v>1.075</v>
      </c>
      <c r="AP92" s="88">
        <f>HLOOKUP(AP91,$AK$10:$AP$20,AM90)</f>
        <v>1.144</v>
      </c>
      <c r="AR92" s="57"/>
      <c r="AS92" s="69"/>
      <c r="AX92" s="153" t="s">
        <v>88</v>
      </c>
      <c r="AY92" s="154">
        <f>LOOKUP(AX93,$AU$19:$AU$24,$AT$19:$AT$24)</f>
        <v>3</v>
      </c>
      <c r="AZ92" s="154"/>
      <c r="BA92" s="154">
        <f>AY92+1</f>
        <v>4</v>
      </c>
      <c r="BB92" s="10"/>
      <c r="BC92" s="10"/>
      <c r="BD92" s="20"/>
      <c r="BE92" s="69">
        <v>10</v>
      </c>
      <c r="BF92" s="106">
        <f>LOOKUP(BE92,$B$26:$B$45,$Q$26:$Q$45)</f>
        <v>5.4</v>
      </c>
      <c r="BG92" s="107">
        <f>LOOKUP(BG91,$BE$10:$BE$21,$BF$10:$BF$21)</f>
        <v>5</v>
      </c>
      <c r="BH92" s="107">
        <f>LOOKUP(BH91,$BE$10:$BE$21,$BF$10:$BF$21)</f>
        <v>6</v>
      </c>
      <c r="BI92" s="106">
        <f>LOOKUP(BE92,$B$26:$B$45,$P$26:$P$45)</f>
        <v>0.34972886000000003</v>
      </c>
      <c r="BJ92" s="94">
        <f>LOOKUP(BJ91,$BF$8:$BK$8,$BF$10:$BK$10)</f>
        <v>0.3</v>
      </c>
      <c r="BK92" s="94">
        <f>LOOKUP(BK91,$BF$8:$BK$8,$BF$10:$BK$10)</f>
        <v>0.35</v>
      </c>
      <c r="BL92" s="108">
        <f>((BJ93-BG93)/(BK92-BJ92))*(BI92-BJ92)+BG93</f>
        <v>0.18687527560000003</v>
      </c>
      <c r="BM92" s="109">
        <f>((BK93-BH93)/(BK92-BJ92))*(BI92-BJ92)+BH93</f>
        <v>0.15389696680000003</v>
      </c>
      <c r="BN92" s="110">
        <f>((BM92-BL92)/(BH92-BG92))*(BF92-BG92)+BL92</f>
        <v>0.17368395208</v>
      </c>
      <c r="BO92"/>
    </row>
    <row r="93" spans="2:67" s="52" customFormat="1" ht="13.5" customHeight="1" hidden="1" thickBot="1">
      <c r="B93" s="47"/>
      <c r="C93" s="47"/>
      <c r="D93" s="47"/>
      <c r="E93" s="47"/>
      <c r="F93" s="47"/>
      <c r="G93" s="47"/>
      <c r="H93" s="47"/>
      <c r="I93" s="47"/>
      <c r="J93" s="47"/>
      <c r="K93" s="47"/>
      <c r="L93" s="47"/>
      <c r="M93" s="47"/>
      <c r="N93" s="47"/>
      <c r="O93" s="47"/>
      <c r="P93" s="47"/>
      <c r="Q93" s="47"/>
      <c r="R93" s="47"/>
      <c r="S93" s="47"/>
      <c r="T93" s="47"/>
      <c r="U93" s="47"/>
      <c r="V93" s="47"/>
      <c r="W93" s="47"/>
      <c r="X93" s="47"/>
      <c r="AA93" s="67" t="s">
        <v>21</v>
      </c>
      <c r="AB93" s="67">
        <f>LOOKUP(AA94,$AB$10:$AB$20,$AA$10:$AA$20)</f>
        <v>5</v>
      </c>
      <c r="AC93" s="67">
        <f>AB93+1</f>
        <v>6</v>
      </c>
      <c r="AD93" s="68"/>
      <c r="AE93" s="67">
        <f>LOOKUP(AD94,$AB$10:$AG$10,$AB$8:$AG$8)</f>
        <v>2</v>
      </c>
      <c r="AF93" s="67">
        <f>AE93+1</f>
        <v>3</v>
      </c>
      <c r="AI93" s="69"/>
      <c r="AK93" s="67" t="s">
        <v>21</v>
      </c>
      <c r="AL93" s="67">
        <f>LOOKUP(AK94,$AK$10:$AK$20,$AJ$10:$AJ$20)</f>
        <v>5</v>
      </c>
      <c r="AM93" s="67">
        <f>AL93+1</f>
        <v>6</v>
      </c>
      <c r="AN93" s="68"/>
      <c r="AO93" s="67">
        <f>LOOKUP(AN94,$AB$10:$AG$10,$AB$8:$AG$8)</f>
        <v>2</v>
      </c>
      <c r="AP93" s="67">
        <f>AO93+1</f>
        <v>3</v>
      </c>
      <c r="AS93" s="69"/>
      <c r="AW93" s="52">
        <v>18</v>
      </c>
      <c r="AX93" s="155">
        <f>LOOKUP(AW93,$B$26:$B$45,$P$26:$P$45)</f>
        <v>0.35909886</v>
      </c>
      <c r="AY93" s="149">
        <f>LOOKUP(AY92,$AT$19:$AT$24,$AU$19:$AU$24)</f>
        <v>0.35</v>
      </c>
      <c r="AZ93" s="149"/>
      <c r="BA93" s="149">
        <f>LOOKUP(BA92,$AT$19:$AT$24,$AU$19:$AU$24)</f>
        <v>0.4</v>
      </c>
      <c r="BB93" s="149">
        <f>LOOKUP(AY93,$AU$19:$AU$24,$AV$19:$AV$24)</f>
        <v>1.08</v>
      </c>
      <c r="BC93" s="149">
        <f>LOOKUP(BA93,$AU$19:$AU$24,$AV$19:$AV$24)</f>
        <v>1.09</v>
      </c>
      <c r="BD93" s="155">
        <f>IF(AX93=AT97,AU97,((BC93-BB93)/(BA93-AY93))*(AX93-AY93)+BB93)</f>
        <v>1.081819772</v>
      </c>
      <c r="BE93" s="80"/>
      <c r="BG93" s="111">
        <f>HLOOKUP(BJ92,$BF$10:$BK$21,BG91)</f>
        <v>0.164</v>
      </c>
      <c r="BH93" s="112">
        <f>HLOOKUP(BJ92,$BF$10:$BK$21,BH91)</f>
        <v>0.135</v>
      </c>
      <c r="BI93" s="113"/>
      <c r="BJ93" s="114">
        <f>HLOOKUP(BK92,$BF$10:$BK$21,BG91)</f>
        <v>0.187</v>
      </c>
      <c r="BK93" s="115">
        <f>HLOOKUP(BK92,$BF$10:$BK$21,BH91)</f>
        <v>0.154</v>
      </c>
      <c r="BM93" s="57"/>
      <c r="BN93" s="69"/>
      <c r="BO93"/>
    </row>
    <row r="94" spans="2:67" s="52" customFormat="1" ht="13.5" customHeight="1" hidden="1" thickBot="1">
      <c r="B94" s="47"/>
      <c r="C94" s="47"/>
      <c r="D94" s="47"/>
      <c r="E94" s="47"/>
      <c r="F94" s="47"/>
      <c r="G94" s="47"/>
      <c r="H94" s="47"/>
      <c r="I94" s="47"/>
      <c r="J94" s="47"/>
      <c r="K94" s="47"/>
      <c r="L94" s="47"/>
      <c r="M94" s="47"/>
      <c r="N94" s="47"/>
      <c r="O94" s="47"/>
      <c r="P94" s="47"/>
      <c r="Q94" s="47"/>
      <c r="R94" s="47"/>
      <c r="S94" s="47"/>
      <c r="T94" s="47"/>
      <c r="U94" s="47"/>
      <c r="V94" s="47"/>
      <c r="W94" s="47"/>
      <c r="X94" s="47"/>
      <c r="Z94" s="69">
        <v>10</v>
      </c>
      <c r="AA94" s="70">
        <f>LOOKUP(Z94,$B$26:$B$45,$Q$26:$Q$45)</f>
        <v>5.4</v>
      </c>
      <c r="AB94" s="71">
        <f>LOOKUP(AB93,$AA$10:$AA$20,$AB$10:$AB$20)</f>
        <v>5</v>
      </c>
      <c r="AC94" s="71">
        <f>LOOKUP(AC93,$AA$10:$AA$20,$AB$10:$AB$20)</f>
        <v>6</v>
      </c>
      <c r="AD94" s="70">
        <f>LOOKUP(Z94,$B$26:$B$45,$P$26:$P$45)</f>
        <v>0.34972886000000003</v>
      </c>
      <c r="AE94" s="60">
        <f>LOOKUP(AE93,$AB$8:$AF$8,$AB$10:$AF$10)</f>
        <v>0.3</v>
      </c>
      <c r="AF94" s="60">
        <f>LOOKUP(AF93,$AB$8:$AG$8,$AB$10:$AG$10)</f>
        <v>0.35</v>
      </c>
      <c r="AG94" s="72">
        <f>((AE95-AB95)/(AF94-AE94))*(AD94-AE94)+AB95</f>
        <v>1.005</v>
      </c>
      <c r="AH94" s="73">
        <f>((AF95-AC95)/(AF94-AE94))*(AD94-AE94)+AC95</f>
        <v>1.0780108456000002</v>
      </c>
      <c r="AI94" s="74">
        <f>((AH94-AG94)/(AC94-AB94))*(AA94-AB94)+AG94</f>
        <v>1.0342043382400001</v>
      </c>
      <c r="AJ94" s="69">
        <v>10</v>
      </c>
      <c r="AK94" s="75">
        <f>LOOKUP(AJ94,$B$26:$B$45,$Q$26:$Q$45)</f>
        <v>5.4</v>
      </c>
      <c r="AL94" s="76">
        <f>LOOKUP(AL93,$AJ$10:$AJ$20,$AK$10:$AK$20)</f>
        <v>5</v>
      </c>
      <c r="AM94" s="76">
        <f>LOOKUP(AM93,$AJ$10:$AJ$20,$AK$10:$AK$20)</f>
        <v>6</v>
      </c>
      <c r="AN94" s="75">
        <f>LOOKUP(AJ94,$B$26:$B$45,$P$26:$P$45)</f>
        <v>0.34972886000000003</v>
      </c>
      <c r="AO94" s="63">
        <f>LOOKUP(AO93,$AB$8:$AF$8,$AB$10:$AF$10)</f>
        <v>0.3</v>
      </c>
      <c r="AP94" s="63">
        <f>LOOKUP(AP93,$AB$8:$AG$8,$AB$10:$AG$10)</f>
        <v>0.35</v>
      </c>
      <c r="AQ94" s="77">
        <f>((AO95-AL95)/(AP94-AO94))*(AN94-AO94)+AL95</f>
        <v>1.0820216912</v>
      </c>
      <c r="AR94" s="78">
        <f>((AP95-AM95)/(AP94-AO94))*(AN94-AO94)+AM95</f>
        <v>1.1600216911999999</v>
      </c>
      <c r="AS94" s="79">
        <f>((AR94-AQ94)/(AM94-AL94))*(AK94-AL94)+AQ94</f>
        <v>1.1132216912</v>
      </c>
      <c r="AX94" s="153" t="s">
        <v>88</v>
      </c>
      <c r="AY94" s="154">
        <f>LOOKUP(AX95,$AU$19:$AU$24,$AT$19:$AT$24)</f>
        <v>3</v>
      </c>
      <c r="AZ94" s="154"/>
      <c r="BA94" s="154">
        <f>AY94+1</f>
        <v>4</v>
      </c>
      <c r="BB94" s="10"/>
      <c r="BC94" s="10"/>
      <c r="BD94" s="20"/>
      <c r="BF94" s="67" t="s">
        <v>21</v>
      </c>
      <c r="BG94" s="67">
        <f>LOOKUP(BF95,$BF$10:$BF$21,$BE$10:$BE$21)</f>
        <v>6</v>
      </c>
      <c r="BH94" s="67">
        <f>BG94+1</f>
        <v>7</v>
      </c>
      <c r="BI94" s="68"/>
      <c r="BJ94" s="67">
        <f>LOOKUP(BI95,$BF$10:$BK$10,$BF$8:$BK$8)</f>
        <v>2</v>
      </c>
      <c r="BK94" s="67">
        <f>BJ94+1</f>
        <v>3</v>
      </c>
      <c r="BN94" s="69"/>
      <c r="BO94"/>
    </row>
    <row r="95" spans="1:67" ht="16.5" hidden="1" thickBot="1">
      <c r="A95" s="52"/>
      <c r="B95" s="47"/>
      <c r="C95" s="47"/>
      <c r="D95" s="47"/>
      <c r="E95" s="47"/>
      <c r="F95" s="47"/>
      <c r="G95" s="47"/>
      <c r="H95" s="47"/>
      <c r="I95" s="47"/>
      <c r="J95" s="47"/>
      <c r="K95" s="47"/>
      <c r="L95" s="47"/>
      <c r="M95" s="47"/>
      <c r="N95" s="47"/>
      <c r="O95" s="47"/>
      <c r="P95" s="47"/>
      <c r="Q95" s="47"/>
      <c r="R95" s="47"/>
      <c r="S95" s="47"/>
      <c r="T95" s="47"/>
      <c r="U95" s="47"/>
      <c r="V95" s="47"/>
      <c r="W95" s="47"/>
      <c r="X95" s="47"/>
      <c r="Y95" s="52"/>
      <c r="Z95" s="80"/>
      <c r="AA95" s="52"/>
      <c r="AB95" s="81">
        <f>HLOOKUP(AE94,$AB$10:$AG$20,AB93)</f>
        <v>1.005</v>
      </c>
      <c r="AC95" s="82">
        <f>HLOOKUP(AE94,$AB$10:$AG$20,AC93)</f>
        <v>1.08</v>
      </c>
      <c r="AD95" s="83"/>
      <c r="AE95" s="81">
        <f>HLOOKUP(AF94,$AB$10:$AG$20,AB93)</f>
        <v>1.005</v>
      </c>
      <c r="AF95" s="82">
        <f>HLOOKUP(AF94,$AB$10:$AG$20,AC93)</f>
        <v>1.078</v>
      </c>
      <c r="AG95" s="52"/>
      <c r="AH95" s="57"/>
      <c r="AI95" s="52"/>
      <c r="AJ95" s="80"/>
      <c r="AK95" s="52"/>
      <c r="AL95" s="87">
        <f>HLOOKUP(AO94,$AK$10:$AP$20,AL93)</f>
        <v>1.086</v>
      </c>
      <c r="AM95" s="85">
        <f>HLOOKUP(AO94,$AK$10:$AP$20,AM93)</f>
        <v>1.164</v>
      </c>
      <c r="AN95" s="86"/>
      <c r="AO95" s="87">
        <f>HLOOKUP(AP94,$AK$10:$AP$20,AL93)</f>
        <v>1.082</v>
      </c>
      <c r="AP95" s="88">
        <f>HLOOKUP(AP94,$AK$10:$AP$20,AM93)</f>
        <v>1.16</v>
      </c>
      <c r="AQ95" s="52"/>
      <c r="AR95" s="57"/>
      <c r="AS95" s="69"/>
      <c r="AW95" s="52">
        <v>19</v>
      </c>
      <c r="AX95" s="155">
        <f>LOOKUP(AW95,$B$26:$B$45,$P$26:$P$45)</f>
        <v>0.35909886</v>
      </c>
      <c r="AY95" s="149">
        <f>LOOKUP(AY94,$AT$19:$AT$24,$AU$19:$AU$24)</f>
        <v>0.35</v>
      </c>
      <c r="AZ95" s="149"/>
      <c r="BA95" s="149">
        <f>LOOKUP(BA94,$AT$19:$AT$24,$AU$19:$AU$24)</f>
        <v>0.4</v>
      </c>
      <c r="BB95" s="149">
        <f>LOOKUP(AY95,$AU$19:$AU$24,$AV$19:$AV$24)</f>
        <v>1.08</v>
      </c>
      <c r="BC95" s="149">
        <f>LOOKUP(BA95,$AU$19:$AU$24,$AV$19:$AV$24)</f>
        <v>1.09</v>
      </c>
      <c r="BD95" s="155">
        <f>IF(AX95=AT99,AU99,((BC95-BB95)/(BA95-AY95))*(AX95-AY95)+BB95)</f>
        <v>1.081819772</v>
      </c>
      <c r="BE95" s="69">
        <v>11</v>
      </c>
      <c r="BF95" s="106">
        <f>LOOKUP(BE95,$B$26:$B$45,$Q$26:$Q$45)</f>
        <v>5.4</v>
      </c>
      <c r="BG95" s="107">
        <f>LOOKUP(BG94,$BE$10:$BE$21,$BF$10:$BF$21)</f>
        <v>5</v>
      </c>
      <c r="BH95" s="107">
        <f>LOOKUP(BH94,$BE$10:$BE$21,$BF$10:$BF$21)</f>
        <v>6</v>
      </c>
      <c r="BI95" s="106">
        <f>LOOKUP(BE95,$B$26:$B$45,$P$26:$P$45)</f>
        <v>0.34972886000000003</v>
      </c>
      <c r="BJ95" s="94">
        <f>LOOKUP(BJ94,$BF$8:$BK$8,$BF$10:$BK$10)</f>
        <v>0.3</v>
      </c>
      <c r="BK95" s="94">
        <f>LOOKUP(BK94,$BF$8:$BK$8,$BF$10:$BK$10)</f>
        <v>0.35</v>
      </c>
      <c r="BL95" s="108">
        <f>((BJ96-BG96)/(BK95-BJ95))*(BI95-BJ95)+BG96</f>
        <v>0.18687527560000003</v>
      </c>
      <c r="BM95" s="109">
        <f>((BK96-BH96)/(BK95-BJ95))*(BI95-BJ95)+BH96</f>
        <v>0.15389696680000003</v>
      </c>
      <c r="BN95" s="110">
        <f>((BM95-BL95)/(BH95-BG95))*(BF95-BG95)+BL95</f>
        <v>0.17368395208</v>
      </c>
      <c r="BO95"/>
    </row>
    <row r="96" spans="2:67" ht="16.5" hidden="1" thickBot="1">
      <c r="B96" s="47"/>
      <c r="C96" s="47"/>
      <c r="D96" s="47"/>
      <c r="E96" s="47"/>
      <c r="F96" s="47"/>
      <c r="G96" s="47"/>
      <c r="H96" s="47"/>
      <c r="I96" s="47"/>
      <c r="J96" s="47"/>
      <c r="K96" s="47"/>
      <c r="L96" s="47"/>
      <c r="M96" s="47"/>
      <c r="N96" s="47"/>
      <c r="O96" s="47"/>
      <c r="P96" s="47"/>
      <c r="Q96" s="47"/>
      <c r="R96" s="47"/>
      <c r="S96" s="47"/>
      <c r="T96" s="47"/>
      <c r="U96" s="47"/>
      <c r="V96" s="47"/>
      <c r="W96" s="47"/>
      <c r="X96" s="47"/>
      <c r="Y96" s="52"/>
      <c r="Z96" s="52"/>
      <c r="AA96" s="67" t="s">
        <v>21</v>
      </c>
      <c r="AB96" s="67">
        <f>LOOKUP(AA97,$AB$10:$AB$20,$AA$10:$AA$20)</f>
        <v>5</v>
      </c>
      <c r="AC96" s="67">
        <f>AB96+1</f>
        <v>6</v>
      </c>
      <c r="AD96" s="68"/>
      <c r="AE96" s="67">
        <f>LOOKUP(AD97,$AB$10:$AG$10,$AB$8:$AG$8)</f>
        <v>2</v>
      </c>
      <c r="AF96" s="67">
        <f>AE96+1</f>
        <v>3</v>
      </c>
      <c r="AG96" s="52"/>
      <c r="AH96" s="52"/>
      <c r="AI96" s="69"/>
      <c r="AJ96" s="52"/>
      <c r="AK96" s="67" t="s">
        <v>21</v>
      </c>
      <c r="AL96" s="67">
        <f>LOOKUP(AK97,$AK$10:$AK$20,$AJ$10:$AJ$20)</f>
        <v>5</v>
      </c>
      <c r="AM96" s="67">
        <f>AL96+1</f>
        <v>6</v>
      </c>
      <c r="AN96" s="68"/>
      <c r="AO96" s="67">
        <f>LOOKUP(AN97,$AB$10:$AG$10,$AB$8:$AG$8)</f>
        <v>2</v>
      </c>
      <c r="AP96" s="67">
        <f>AO96+1</f>
        <v>3</v>
      </c>
      <c r="AQ96" s="52"/>
      <c r="AR96" s="52"/>
      <c r="AS96" s="69"/>
      <c r="AW96" s="52"/>
      <c r="AX96" s="153" t="s">
        <v>88</v>
      </c>
      <c r="AY96" s="154">
        <f>LOOKUP(AX97,$AU$19:$AU$24,$AT$19:$AT$24)</f>
        <v>3</v>
      </c>
      <c r="AZ96" s="154"/>
      <c r="BA96" s="154">
        <f>AY96+1</f>
        <v>4</v>
      </c>
      <c r="BD96" s="20"/>
      <c r="BE96" s="80"/>
      <c r="BF96" s="52"/>
      <c r="BG96" s="111">
        <f>HLOOKUP(BJ95,$BF$10:$BK$21,BG94)</f>
        <v>0.164</v>
      </c>
      <c r="BH96" s="112">
        <f>HLOOKUP(BJ95,$BF$10:$BK$21,BH94)</f>
        <v>0.135</v>
      </c>
      <c r="BI96" s="113"/>
      <c r="BJ96" s="114">
        <f>HLOOKUP(BK95,$BF$10:$BK$21,BG94)</f>
        <v>0.187</v>
      </c>
      <c r="BK96" s="115">
        <f>HLOOKUP(BK95,$BF$10:$BK$21,BH94)</f>
        <v>0.154</v>
      </c>
      <c r="BL96" s="52"/>
      <c r="BM96" s="57"/>
      <c r="BN96" s="69"/>
      <c r="BO96"/>
    </row>
    <row r="97" spans="1:67" s="20" customFormat="1" ht="16.5" hidden="1" thickBot="1">
      <c r="A97" s="10"/>
      <c r="B97" s="47"/>
      <c r="C97" s="47"/>
      <c r="D97" s="47"/>
      <c r="E97" s="47"/>
      <c r="F97" s="47"/>
      <c r="G97" s="47"/>
      <c r="H97" s="47"/>
      <c r="I97" s="47"/>
      <c r="J97" s="47"/>
      <c r="K97" s="47"/>
      <c r="L97" s="47"/>
      <c r="M97" s="47"/>
      <c r="N97" s="47"/>
      <c r="O97" s="47"/>
      <c r="P97" s="47"/>
      <c r="Q97" s="47"/>
      <c r="R97" s="47"/>
      <c r="S97" s="47"/>
      <c r="T97" s="47"/>
      <c r="U97" s="47"/>
      <c r="V97" s="47"/>
      <c r="W97" s="47"/>
      <c r="X97" s="47"/>
      <c r="Y97" s="10"/>
      <c r="Z97" s="69">
        <v>11</v>
      </c>
      <c r="AA97" s="70">
        <f>LOOKUP(Z97,$B$26:$B$45,$Q$26:$Q$45)</f>
        <v>5.4</v>
      </c>
      <c r="AB97" s="71">
        <f>LOOKUP(AB96,$AA$10:$AA$20,$AB$10:$AB$20)</f>
        <v>5</v>
      </c>
      <c r="AC97" s="71">
        <f>LOOKUP(AC96,$AA$10:$AA$20,$AB$10:$AB$20)</f>
        <v>6</v>
      </c>
      <c r="AD97" s="70">
        <f>LOOKUP(Z97,$B$26:$B$45,$P$26:$P$45)</f>
        <v>0.34972886000000003</v>
      </c>
      <c r="AE97" s="60">
        <f>LOOKUP(AE96,$AB$8:$AF$8,$AB$10:$AF$10)</f>
        <v>0.3</v>
      </c>
      <c r="AF97" s="60">
        <f>LOOKUP(AF96,$AB$8:$AG$8,$AB$10:$AG$10)</f>
        <v>0.35</v>
      </c>
      <c r="AG97" s="72">
        <f>((AE98-AB98)/(AF97-AE97))*(AD97-AE97)+AB98</f>
        <v>1.005</v>
      </c>
      <c r="AH97" s="73">
        <f>((AF98-AC98)/(AF97-AE97))*(AD97-AE97)+AC98</f>
        <v>1.0780108456000002</v>
      </c>
      <c r="AI97" s="74">
        <f>((AH97-AG97)/(AC97-AB97))*(AA97-AB97)+AG97</f>
        <v>1.0342043382400001</v>
      </c>
      <c r="AJ97" s="69">
        <v>11</v>
      </c>
      <c r="AK97" s="75">
        <f>LOOKUP(AJ97,$B$26:$B$45,$Q$26:$Q$45)</f>
        <v>5.4</v>
      </c>
      <c r="AL97" s="76">
        <f>LOOKUP(AL96,$AJ$10:$AJ$20,$AK$10:$AK$20)</f>
        <v>5</v>
      </c>
      <c r="AM97" s="76">
        <f>LOOKUP(AM96,$AJ$10:$AJ$20,$AK$10:$AK$20)</f>
        <v>6</v>
      </c>
      <c r="AN97" s="75">
        <f>LOOKUP(AJ97,$B$26:$B$45,$P$26:$P$45)</f>
        <v>0.34972886000000003</v>
      </c>
      <c r="AO97" s="63">
        <f>LOOKUP(AO96,$AB$8:$AF$8,$AB$10:$AF$10)</f>
        <v>0.3</v>
      </c>
      <c r="AP97" s="63">
        <f>LOOKUP(AP96,$AB$8:$AG$8,$AB$10:$AG$10)</f>
        <v>0.35</v>
      </c>
      <c r="AQ97" s="77">
        <f>((AO98-AL98)/(AP97-AO97))*(AN97-AO97)+AL98</f>
        <v>1.0820216912</v>
      </c>
      <c r="AR97" s="78">
        <f>((AP98-AM98)/(AP97-AO97))*(AN97-AO97)+AM98</f>
        <v>1.1600216911999999</v>
      </c>
      <c r="AS97" s="79">
        <f>((AR97-AQ97)/(AM97-AL97))*(AK97-AL97)+AQ97</f>
        <v>1.1132216912</v>
      </c>
      <c r="AW97" s="52">
        <v>20</v>
      </c>
      <c r="AX97" s="155">
        <f>LOOKUP(AW97,$B$26:$B$45,$P$26:$P$45)</f>
        <v>0.35909886</v>
      </c>
      <c r="AY97" s="149">
        <f>LOOKUP(AY96,$AT$19:$AT$24,$AU$19:$AU$24)</f>
        <v>0.35</v>
      </c>
      <c r="AZ97" s="149"/>
      <c r="BA97" s="149">
        <f>LOOKUP(BA96,$AT$19:$AT$24,$AU$19:$AU$24)</f>
        <v>0.4</v>
      </c>
      <c r="BB97" s="149">
        <f>LOOKUP(AY97,$AU$19:$AU$24,$AV$19:$AV$24)</f>
        <v>1.08</v>
      </c>
      <c r="BC97" s="149">
        <f>LOOKUP(BA97,$AU$19:$AU$24,$AV$19:$AV$24)</f>
        <v>1.09</v>
      </c>
      <c r="BD97" s="155">
        <f>IF(AX97=AT101,AU101,((BC97-BB97)/(BA97-AY97))*(AX97-AY97)+BB97)</f>
        <v>1.081819772</v>
      </c>
      <c r="BE97" s="52"/>
      <c r="BF97" s="67" t="s">
        <v>21</v>
      </c>
      <c r="BG97" s="67">
        <f>LOOKUP(BF98,$BF$10:$BF$21,$BE$10:$BE$21)</f>
        <v>6</v>
      </c>
      <c r="BH97" s="67">
        <f>BG97+1</f>
        <v>7</v>
      </c>
      <c r="BI97" s="68"/>
      <c r="BJ97" s="67">
        <f>LOOKUP(BI98,$BF$10:$BK$10,$BF$8:$BK$8)</f>
        <v>3</v>
      </c>
      <c r="BK97" s="67">
        <f>BJ97+1</f>
        <v>4</v>
      </c>
      <c r="BL97" s="52"/>
      <c r="BM97" s="52"/>
      <c r="BN97" s="69"/>
      <c r="BO97"/>
    </row>
    <row r="98" spans="1:67" ht="16.5" hidden="1" thickBot="1">
      <c r="A98" s="20"/>
      <c r="B98" s="47"/>
      <c r="C98" s="47"/>
      <c r="D98" s="47"/>
      <c r="E98" s="47"/>
      <c r="F98" s="47"/>
      <c r="G98" s="47"/>
      <c r="H98" s="47"/>
      <c r="I98" s="47"/>
      <c r="J98" s="47"/>
      <c r="K98" s="47"/>
      <c r="L98" s="47"/>
      <c r="M98" s="47"/>
      <c r="N98" s="47"/>
      <c r="O98" s="47"/>
      <c r="P98" s="47"/>
      <c r="Q98" s="47"/>
      <c r="R98" s="47"/>
      <c r="S98" s="47"/>
      <c r="T98" s="47"/>
      <c r="U98" s="47"/>
      <c r="V98" s="47"/>
      <c r="W98" s="47"/>
      <c r="X98" s="47"/>
      <c r="Z98" s="80"/>
      <c r="AA98" s="52"/>
      <c r="AB98" s="81">
        <f>HLOOKUP(AE97,$AB$10:$AG$20,AB96)</f>
        <v>1.005</v>
      </c>
      <c r="AC98" s="82">
        <f>HLOOKUP(AE97,$AB$10:$AG$20,AC96)</f>
        <v>1.08</v>
      </c>
      <c r="AD98" s="83"/>
      <c r="AE98" s="81">
        <f>HLOOKUP(AF97,$AB$10:$AG$20,AB96)</f>
        <v>1.005</v>
      </c>
      <c r="AF98" s="82">
        <f>HLOOKUP(AF97,$AB$10:$AG$20,AC96)</f>
        <v>1.078</v>
      </c>
      <c r="AG98" s="52"/>
      <c r="AH98" s="57"/>
      <c r="AI98" s="52"/>
      <c r="AJ98" s="80"/>
      <c r="AK98" s="52"/>
      <c r="AL98" s="87">
        <f>HLOOKUP(AO97,$AK$10:$AP$20,AL96)</f>
        <v>1.086</v>
      </c>
      <c r="AM98" s="85">
        <f>HLOOKUP(AO97,$AK$10:$AP$20,AM96)</f>
        <v>1.164</v>
      </c>
      <c r="AN98" s="86"/>
      <c r="AO98" s="87">
        <f>HLOOKUP(AP97,$AK$10:$AP$20,AL96)</f>
        <v>1.082</v>
      </c>
      <c r="AP98" s="88">
        <f>HLOOKUP(AP97,$AK$10:$AP$20,AM96)</f>
        <v>1.16</v>
      </c>
      <c r="AQ98" s="52"/>
      <c r="AR98" s="57"/>
      <c r="AS98" s="69"/>
      <c r="BE98" s="69">
        <v>12</v>
      </c>
      <c r="BF98" s="106">
        <f>LOOKUP(BE98,$B$26:$B$45,$Q$26:$Q$45)</f>
        <v>5.8</v>
      </c>
      <c r="BG98" s="107">
        <f>LOOKUP(BG97,$BE$10:$BE$21,$BF$10:$BF$21)</f>
        <v>5</v>
      </c>
      <c r="BH98" s="107">
        <f>LOOKUP(BH97,$BE$10:$BE$21,$BF$10:$BF$21)</f>
        <v>6</v>
      </c>
      <c r="BI98" s="106">
        <f>LOOKUP(BE98,$B$26:$B$45,$P$26:$P$45)</f>
        <v>0.35909886</v>
      </c>
      <c r="BJ98" s="94">
        <f>LOOKUP(BJ97,$BF$8:$BK$8,$BF$10:$BK$10)</f>
        <v>0.35</v>
      </c>
      <c r="BK98" s="94">
        <f>LOOKUP(BK97,$BF$8:$BK$8,$BF$10:$BK$10)</f>
        <v>0.4</v>
      </c>
      <c r="BL98" s="108">
        <f>((BJ99-BG99)/(BK98-BJ98))*(BI98-BJ98)+BG99</f>
        <v>0.19100349840000003</v>
      </c>
      <c r="BM98" s="109">
        <f>((BK99-BH99)/(BK98-BJ98))*(BI98-BJ98)+BH99</f>
        <v>0.15727558960000002</v>
      </c>
      <c r="BN98" s="110">
        <f>((BM98-BL98)/(BH98-BG98))*(BF98-BG98)+BL98</f>
        <v>0.16402117136000002</v>
      </c>
      <c r="BO98"/>
    </row>
    <row r="99" spans="2:67" ht="16.5" hidden="1" thickBot="1">
      <c r="B99" s="47"/>
      <c r="C99" s="47"/>
      <c r="D99" s="47"/>
      <c r="E99" s="47"/>
      <c r="F99" s="47"/>
      <c r="G99" s="47"/>
      <c r="H99" s="47"/>
      <c r="I99" s="47"/>
      <c r="J99" s="47"/>
      <c r="K99" s="47"/>
      <c r="L99" s="47"/>
      <c r="M99" s="47"/>
      <c r="N99" s="47"/>
      <c r="O99" s="47"/>
      <c r="P99" s="47"/>
      <c r="Q99" s="47"/>
      <c r="R99" s="47"/>
      <c r="S99" s="47"/>
      <c r="T99" s="47"/>
      <c r="U99" s="47"/>
      <c r="V99" s="47"/>
      <c r="W99" s="47"/>
      <c r="X99" s="47"/>
      <c r="Y99" s="20"/>
      <c r="Z99" s="52"/>
      <c r="AA99" s="67" t="s">
        <v>21</v>
      </c>
      <c r="AB99" s="67">
        <f>LOOKUP(AA100,$AB$10:$AB$20,$AA$10:$AA$20)</f>
        <v>5</v>
      </c>
      <c r="AC99" s="67">
        <f>AB99+1</f>
        <v>6</v>
      </c>
      <c r="AD99" s="68"/>
      <c r="AE99" s="67">
        <f>LOOKUP(AD100,$AB$10:$AG$10,$AB$8:$AG$8)</f>
        <v>3</v>
      </c>
      <c r="AF99" s="67">
        <f>AE99+1</f>
        <v>4</v>
      </c>
      <c r="AG99" s="52"/>
      <c r="AH99" s="52"/>
      <c r="AI99" s="69"/>
      <c r="AJ99" s="52"/>
      <c r="AK99" s="67" t="s">
        <v>21</v>
      </c>
      <c r="AL99" s="67">
        <f>LOOKUP(AK100,$AK$10:$AK$20,$AJ$10:$AJ$20)</f>
        <v>5</v>
      </c>
      <c r="AM99" s="67">
        <f>AL99+1</f>
        <v>6</v>
      </c>
      <c r="AN99" s="68"/>
      <c r="AO99" s="67">
        <f>LOOKUP(AN100,$AB$10:$AG$10,$AB$8:$AG$8)</f>
        <v>3</v>
      </c>
      <c r="AP99" s="67">
        <f>AO99+1</f>
        <v>4</v>
      </c>
      <c r="AQ99" s="52"/>
      <c r="AR99" s="52"/>
      <c r="AS99" s="69"/>
      <c r="BE99" s="80"/>
      <c r="BF99" s="52"/>
      <c r="BG99" s="111">
        <f>HLOOKUP(BJ98,$BF$10:$BK$21,BG97)</f>
        <v>0.187</v>
      </c>
      <c r="BH99" s="112">
        <f>HLOOKUP(BJ98,$BF$10:$BK$21,BH97)</f>
        <v>0.154</v>
      </c>
      <c r="BI99" s="113"/>
      <c r="BJ99" s="114">
        <f>HLOOKUP(BK98,$BF$10:$BK$21,BG97)</f>
        <v>0.209</v>
      </c>
      <c r="BK99" s="115">
        <f>HLOOKUP(BK98,$BF$10:$BK$21,BH97)</f>
        <v>0.172</v>
      </c>
      <c r="BL99" s="52"/>
      <c r="BM99" s="57"/>
      <c r="BN99" s="69"/>
      <c r="BO99"/>
    </row>
    <row r="100" spans="2:67" ht="15" customHeight="1" hidden="1" thickBot="1">
      <c r="B100" s="47"/>
      <c r="C100" s="47"/>
      <c r="D100" s="47"/>
      <c r="E100" s="47"/>
      <c r="F100" s="47"/>
      <c r="G100" s="47"/>
      <c r="H100" s="47"/>
      <c r="I100" s="47"/>
      <c r="J100" s="47"/>
      <c r="K100" s="47"/>
      <c r="L100" s="47"/>
      <c r="M100" s="47"/>
      <c r="N100" s="47"/>
      <c r="O100" s="47"/>
      <c r="P100" s="47"/>
      <c r="Q100" s="47"/>
      <c r="R100" s="47"/>
      <c r="S100" s="47"/>
      <c r="T100" s="47"/>
      <c r="U100" s="47"/>
      <c r="V100" s="47"/>
      <c r="W100" s="47"/>
      <c r="X100" s="47"/>
      <c r="Z100" s="69">
        <v>12</v>
      </c>
      <c r="AA100" s="70">
        <f>LOOKUP(Z100,$B$26:$B$45,$Q$26:$Q$45)</f>
        <v>5.8</v>
      </c>
      <c r="AB100" s="71">
        <f>LOOKUP(AB99,$AA$10:$AA$20,$AB$10:$AB$20)</f>
        <v>5</v>
      </c>
      <c r="AC100" s="71">
        <f>LOOKUP(AC99,$AA$10:$AA$20,$AB$10:$AB$20)</f>
        <v>6</v>
      </c>
      <c r="AD100" s="70">
        <f>LOOKUP(Z100,$B$26:$B$45,$P$26:$P$45)</f>
        <v>0.35909886</v>
      </c>
      <c r="AE100" s="60">
        <f>LOOKUP(AE99,$AB$8:$AF$8,$AB$10:$AF$10)</f>
        <v>0.35</v>
      </c>
      <c r="AF100" s="60">
        <f>LOOKUP(AF99,$AB$8:$AG$8,$AB$10:$AG$10)</f>
        <v>0.4</v>
      </c>
      <c r="AG100" s="72">
        <f>((AE101-AB101)/(AF100-AE100))*(AD100-AE100)+AB101</f>
        <v>1.005</v>
      </c>
      <c r="AH100" s="73">
        <f>((AF101-AC101)/(AF100-AE100))*(AD100-AE100)+AC101</f>
        <v>1.0772720912</v>
      </c>
      <c r="AI100" s="74">
        <f>((AH100-AG100)/(AC100-AB100))*(AA100-AB100)+AG100</f>
        <v>1.06281767296</v>
      </c>
      <c r="AJ100" s="69">
        <v>12</v>
      </c>
      <c r="AK100" s="75">
        <f>LOOKUP(AJ100,$B$26:$B$45,$Q$26:$Q$45)</f>
        <v>5.8</v>
      </c>
      <c r="AL100" s="76">
        <f>LOOKUP(AL99,$AJ$10:$AJ$20,$AK$10:$AK$20)</f>
        <v>5</v>
      </c>
      <c r="AM100" s="76">
        <f>LOOKUP(AM99,$AJ$10:$AJ$20,$AK$10:$AK$20)</f>
        <v>6</v>
      </c>
      <c r="AN100" s="75">
        <f>LOOKUP(AJ100,$B$26:$B$45,$P$26:$P$45)</f>
        <v>0.35909886</v>
      </c>
      <c r="AO100" s="63">
        <f>LOOKUP(AO99,$AB$8:$AF$8,$AB$10:$AF$10)</f>
        <v>0.35</v>
      </c>
      <c r="AP100" s="63">
        <f>LOOKUP(AP99,$AB$8:$AG$8,$AB$10:$AG$10)</f>
        <v>0.4</v>
      </c>
      <c r="AQ100" s="77">
        <f>((AO101-AL101)/(AP100-AO100))*(AN100-AO100)+AL101</f>
        <v>1.0818180228</v>
      </c>
      <c r="AR100" s="78">
        <f>((AP101-AM101)/(AP100-AO100))*(AN100-AO100)+AM101</f>
        <v>1.1583622052</v>
      </c>
      <c r="AS100" s="79">
        <f>((AR100-AQ100)/(AM100-AL100))*(AK100-AL100)+AQ100</f>
        <v>1.14305336872</v>
      </c>
      <c r="BE100" s="52"/>
      <c r="BF100" s="67" t="s">
        <v>21</v>
      </c>
      <c r="BG100" s="67">
        <f>LOOKUP(BF101,$BF$10:$BF$21,$BE$10:$BE$21)</f>
        <v>7</v>
      </c>
      <c r="BH100" s="67">
        <f>BG100+1</f>
        <v>8</v>
      </c>
      <c r="BI100" s="68"/>
      <c r="BJ100" s="67">
        <f>LOOKUP(BI101,$BF$10:$BK$10,$BF$8:$BK$8)</f>
        <v>3</v>
      </c>
      <c r="BK100" s="67">
        <f>BJ100+1</f>
        <v>4</v>
      </c>
      <c r="BL100" s="52"/>
      <c r="BM100" s="52"/>
      <c r="BN100" s="69"/>
      <c r="BO100"/>
    </row>
    <row r="101" spans="2:67" ht="16.5" hidden="1" thickBot="1">
      <c r="B101" s="47"/>
      <c r="C101" s="47"/>
      <c r="D101" s="47"/>
      <c r="E101" s="47"/>
      <c r="F101" s="47"/>
      <c r="G101" s="47"/>
      <c r="H101" s="47"/>
      <c r="I101" s="47"/>
      <c r="J101" s="47"/>
      <c r="K101" s="47"/>
      <c r="L101" s="47"/>
      <c r="M101" s="47"/>
      <c r="N101" s="47"/>
      <c r="O101" s="47"/>
      <c r="P101" s="47"/>
      <c r="Q101" s="47"/>
      <c r="R101" s="47"/>
      <c r="S101" s="47"/>
      <c r="T101" s="47"/>
      <c r="U101" s="47"/>
      <c r="V101" s="47"/>
      <c r="W101" s="47"/>
      <c r="X101" s="47"/>
      <c r="Y101" s="89"/>
      <c r="Z101" s="80"/>
      <c r="AA101" s="52"/>
      <c r="AB101" s="81">
        <f>HLOOKUP(AE100,$AB$10:$AG$20,AB99)</f>
        <v>1.005</v>
      </c>
      <c r="AC101" s="82">
        <f>HLOOKUP(AE100,$AB$10:$AG$20,AC99)</f>
        <v>1.078</v>
      </c>
      <c r="AD101" s="83"/>
      <c r="AE101" s="81">
        <f>HLOOKUP(AF100,$AB$10:$AG$20,AB99)</f>
        <v>1.005</v>
      </c>
      <c r="AF101" s="82">
        <f>HLOOKUP(AF100,$AB$10:$AG$20,AC99)</f>
        <v>1.074</v>
      </c>
      <c r="AG101" s="52"/>
      <c r="AH101" s="57"/>
      <c r="AI101" s="52"/>
      <c r="AJ101" s="80"/>
      <c r="AK101" s="52"/>
      <c r="AL101" s="87">
        <f>HLOOKUP(AO100,$AK$10:$AP$20,AL99)</f>
        <v>1.082</v>
      </c>
      <c r="AM101" s="85">
        <f>HLOOKUP(AO100,$AK$10:$AP$20,AM99)</f>
        <v>1.16</v>
      </c>
      <c r="AN101" s="86"/>
      <c r="AO101" s="87">
        <f>HLOOKUP(AP100,$AK$10:$AP$20,AL99)</f>
        <v>1.081</v>
      </c>
      <c r="AP101" s="88">
        <f>HLOOKUP(AP100,$AK$10:$AP$20,AM99)</f>
        <v>1.151</v>
      </c>
      <c r="AQ101" s="52"/>
      <c r="AR101" s="57"/>
      <c r="AS101" s="69"/>
      <c r="BE101" s="69">
        <v>13</v>
      </c>
      <c r="BF101" s="106">
        <f>LOOKUP(BE101,$B$26:$B$45,$Q$26:$Q$45)</f>
        <v>6.1</v>
      </c>
      <c r="BG101" s="107">
        <f>LOOKUP(BG100,$BE$10:$BE$21,$BF$10:$BF$21)</f>
        <v>6</v>
      </c>
      <c r="BH101" s="107">
        <f>LOOKUP(BH100,$BE$10:$BE$21,$BF$10:$BF$21)</f>
        <v>7</v>
      </c>
      <c r="BI101" s="106">
        <f>LOOKUP(BE101,$B$26:$B$45,$P$26:$P$45)</f>
        <v>0.35909886</v>
      </c>
      <c r="BJ101" s="94">
        <f>LOOKUP(BJ100,$BF$8:$BK$8,$BF$10:$BK$10)</f>
        <v>0.35</v>
      </c>
      <c r="BK101" s="94">
        <f>LOOKUP(BK100,$BF$8:$BK$8,$BF$10:$BK$10)</f>
        <v>0.4</v>
      </c>
      <c r="BL101" s="108">
        <f>((BJ102-BG102)/(BK101-BJ101))*(BI101-BJ101)+BG102</f>
        <v>0.15727558960000002</v>
      </c>
      <c r="BM101" s="109">
        <f>((BK102-BH102)/(BK101-BJ101))*(BI101-BJ101)+BH102</f>
        <v>0.132729658</v>
      </c>
      <c r="BN101" s="110">
        <f>((BM101-BL101)/(BH101-BG101))*(BF101-BG101)+BL101</f>
        <v>0.15482099644000002</v>
      </c>
      <c r="BO101"/>
    </row>
    <row r="102" spans="2:67" ht="16.5" hidden="1" thickBot="1">
      <c r="B102" s="47"/>
      <c r="C102" s="47"/>
      <c r="D102" s="47"/>
      <c r="E102" s="47"/>
      <c r="F102" s="47"/>
      <c r="G102" s="47"/>
      <c r="H102" s="47"/>
      <c r="I102" s="47"/>
      <c r="J102" s="47"/>
      <c r="K102" s="47"/>
      <c r="L102" s="47"/>
      <c r="M102" s="47"/>
      <c r="N102" s="47"/>
      <c r="O102" s="47"/>
      <c r="P102" s="47"/>
      <c r="Q102" s="47"/>
      <c r="R102" s="47"/>
      <c r="S102" s="47"/>
      <c r="T102" s="47"/>
      <c r="U102" s="47"/>
      <c r="V102" s="47"/>
      <c r="W102" s="47"/>
      <c r="X102" s="47"/>
      <c r="Y102" s="89"/>
      <c r="Z102" s="52"/>
      <c r="AA102" s="67" t="s">
        <v>21</v>
      </c>
      <c r="AB102" s="67">
        <f>LOOKUP(AA103,$AB$10:$AB$20,$AA$10:$AA$20)</f>
        <v>6</v>
      </c>
      <c r="AC102" s="67">
        <f>AB102+1</f>
        <v>7</v>
      </c>
      <c r="AD102" s="68"/>
      <c r="AE102" s="67">
        <f>LOOKUP(AD103,$AB$10:$AG$10,$AB$8:$AG$8)</f>
        <v>3</v>
      </c>
      <c r="AF102" s="67">
        <f>AE102+1</f>
        <v>4</v>
      </c>
      <c r="AG102" s="52"/>
      <c r="AH102" s="52"/>
      <c r="AI102" s="69"/>
      <c r="AJ102" s="52"/>
      <c r="AK102" s="67" t="s">
        <v>21</v>
      </c>
      <c r="AL102" s="67">
        <f>LOOKUP(AK103,$AK$10:$AK$20,$AJ$10:$AJ$20)</f>
        <v>6</v>
      </c>
      <c r="AM102" s="67">
        <f>AL102+1</f>
        <v>7</v>
      </c>
      <c r="AN102" s="68"/>
      <c r="AO102" s="67">
        <f>LOOKUP(AN103,$AB$10:$AG$10,$AB$8:$AG$8)</f>
        <v>3</v>
      </c>
      <c r="AP102" s="67">
        <f>AO102+1</f>
        <v>4</v>
      </c>
      <c r="AQ102" s="52"/>
      <c r="AR102" s="52"/>
      <c r="AS102" s="69"/>
      <c r="BE102" s="80"/>
      <c r="BF102" s="52"/>
      <c r="BG102" s="111">
        <f>HLOOKUP(BJ101,$BF$10:$BK$21,BG100)</f>
        <v>0.154</v>
      </c>
      <c r="BH102" s="112">
        <f>HLOOKUP(BJ101,$BF$10:$BK$21,BH100)</f>
        <v>0.13</v>
      </c>
      <c r="BI102" s="113"/>
      <c r="BJ102" s="114">
        <f>HLOOKUP(BK101,$BF$10:$BK$21,BG100)</f>
        <v>0.172</v>
      </c>
      <c r="BK102" s="115">
        <f>HLOOKUP(BK101,$BF$10:$BK$21,BH100)</f>
        <v>0.145</v>
      </c>
      <c r="BL102" s="52"/>
      <c r="BM102" s="57"/>
      <c r="BN102" s="69"/>
      <c r="BO102"/>
    </row>
    <row r="103" spans="2:67" ht="16.5" hidden="1" thickBot="1">
      <c r="B103" s="47"/>
      <c r="C103" s="47"/>
      <c r="D103" s="47"/>
      <c r="E103" s="47"/>
      <c r="F103" s="47"/>
      <c r="G103" s="47"/>
      <c r="H103" s="47"/>
      <c r="I103" s="47"/>
      <c r="J103" s="47"/>
      <c r="K103" s="47"/>
      <c r="L103" s="47"/>
      <c r="M103" s="47"/>
      <c r="N103" s="47"/>
      <c r="O103" s="47"/>
      <c r="P103" s="47"/>
      <c r="Q103" s="47"/>
      <c r="R103" s="47"/>
      <c r="S103" s="47"/>
      <c r="T103" s="47"/>
      <c r="U103" s="47"/>
      <c r="V103" s="47"/>
      <c r="W103" s="47"/>
      <c r="X103" s="47"/>
      <c r="Y103" s="90"/>
      <c r="Z103" s="69">
        <v>13</v>
      </c>
      <c r="AA103" s="70">
        <f>LOOKUP(Z103,$B$26:$B$45,$Q$26:$Q$45)</f>
        <v>6.1</v>
      </c>
      <c r="AB103" s="71">
        <f>LOOKUP(AB102,$AA$10:$AA$20,$AB$10:$AB$20)</f>
        <v>6</v>
      </c>
      <c r="AC103" s="71">
        <f>LOOKUP(AC102,$AA$10:$AA$20,$AB$10:$AB$20)</f>
        <v>7</v>
      </c>
      <c r="AD103" s="70">
        <f>LOOKUP(Z103,$B$26:$B$45,$P$26:$P$45)</f>
        <v>0.35909886</v>
      </c>
      <c r="AE103" s="60">
        <f>LOOKUP(AE102,$AB$8:$AF$8,$AB$10:$AF$10)</f>
        <v>0.35</v>
      </c>
      <c r="AF103" s="60">
        <f>LOOKUP(AF102,$AB$8:$AG$8,$AB$10:$AG$10)</f>
        <v>0.4</v>
      </c>
      <c r="AG103" s="72">
        <f>((AE104-AB104)/(AF103-AE103))*(AD103-AE103)+AB104</f>
        <v>1.0772720912</v>
      </c>
      <c r="AH103" s="73">
        <f>((AF104-AC104)/(AF103-AE103))*(AD103-AE103)+AC104</f>
        <v>1.1459081368</v>
      </c>
      <c r="AI103" s="74">
        <f>((AH103-AG103)/(AC103-AB103))*(AA103-AB103)+AG103</f>
        <v>1.08413569576</v>
      </c>
      <c r="AJ103" s="69">
        <v>13</v>
      </c>
      <c r="AK103" s="75">
        <f>LOOKUP(AJ103,$B$26:$B$45,$Q$26:$Q$45)</f>
        <v>6.1</v>
      </c>
      <c r="AL103" s="76">
        <f>LOOKUP(AL102,$AJ$10:$AJ$20,$AK$10:$AK$20)</f>
        <v>6</v>
      </c>
      <c r="AM103" s="76">
        <f>LOOKUP(AM102,$AJ$10:$AJ$20,$AK$10:$AK$20)</f>
        <v>7</v>
      </c>
      <c r="AN103" s="75">
        <f>LOOKUP(AJ103,$B$26:$B$45,$P$26:$P$45)</f>
        <v>0.35909886</v>
      </c>
      <c r="AO103" s="63">
        <f>LOOKUP(AO102,$AB$8:$AF$8,$AB$10:$AF$10)</f>
        <v>0.35</v>
      </c>
      <c r="AP103" s="63">
        <f>LOOKUP(AP102,$AB$8:$AG$8,$AB$10:$AG$10)</f>
        <v>0.4</v>
      </c>
      <c r="AQ103" s="77">
        <f>((AO104-AL104)/(AP103-AO103))*(AN103-AO103)+AL104</f>
        <v>1.1583622052</v>
      </c>
      <c r="AR103" s="78">
        <f>((AP104-AM104)/(AP103-AO103))*(AN103-AO103)+AM104</f>
        <v>1.2229982508000001</v>
      </c>
      <c r="AS103" s="79">
        <f>((AR103-AQ103)/(AM103-AL103))*(AK103-AL103)+AQ103</f>
        <v>1.16482580976</v>
      </c>
      <c r="BE103" s="52"/>
      <c r="BF103" s="67" t="s">
        <v>21</v>
      </c>
      <c r="BG103" s="67">
        <f>LOOKUP(BF104,$BF$10:$BF$21,$BE$10:$BE$21)</f>
        <v>6</v>
      </c>
      <c r="BH103" s="67">
        <f>BG103+1</f>
        <v>7</v>
      </c>
      <c r="BI103" s="68"/>
      <c r="BJ103" s="67">
        <f>LOOKUP(BI104,$BF$10:$BK$10,$BF$8:$BK$8)</f>
        <v>3</v>
      </c>
      <c r="BK103" s="67">
        <f>BJ103+1</f>
        <v>4</v>
      </c>
      <c r="BL103" s="52"/>
      <c r="BM103" s="52"/>
      <c r="BN103" s="69"/>
      <c r="BO103"/>
    </row>
    <row r="104" spans="2:67" ht="16.5" hidden="1" thickBot="1">
      <c r="B104" s="47"/>
      <c r="C104" s="47"/>
      <c r="D104" s="47"/>
      <c r="E104" s="47"/>
      <c r="F104" s="47"/>
      <c r="G104" s="47"/>
      <c r="H104" s="47"/>
      <c r="I104" s="47"/>
      <c r="J104" s="47"/>
      <c r="K104" s="47"/>
      <c r="L104" s="47"/>
      <c r="M104" s="47"/>
      <c r="N104" s="47"/>
      <c r="O104" s="47"/>
      <c r="Z104" s="80"/>
      <c r="AA104" s="52"/>
      <c r="AB104" s="81">
        <f>HLOOKUP(AE103,$AB$10:$AG$20,AB102)</f>
        <v>1.078</v>
      </c>
      <c r="AC104" s="82">
        <f>HLOOKUP(AE103,$AB$10:$AG$20,AC102)</f>
        <v>1.147</v>
      </c>
      <c r="AD104" s="83"/>
      <c r="AE104" s="81">
        <f>HLOOKUP(AF103,$AB$10:$AG$20,AB102)</f>
        <v>1.074</v>
      </c>
      <c r="AF104" s="82">
        <f>HLOOKUP(AF103,$AB$10:$AG$20,AC102)</f>
        <v>1.141</v>
      </c>
      <c r="AG104" s="52"/>
      <c r="AH104" s="57"/>
      <c r="AI104" s="52"/>
      <c r="AJ104" s="80"/>
      <c r="AK104" s="52"/>
      <c r="AL104" s="87">
        <f>HLOOKUP(AO103,$AK$10:$AP$20,AL102)</f>
        <v>1.16</v>
      </c>
      <c r="AM104" s="85">
        <f>HLOOKUP(AO103,$AK$10:$AP$20,AM102)</f>
        <v>1.225</v>
      </c>
      <c r="AN104" s="86"/>
      <c r="AO104" s="87">
        <f>HLOOKUP(AP103,$AK$10:$AP$20,AL102)</f>
        <v>1.151</v>
      </c>
      <c r="AP104" s="88">
        <f>HLOOKUP(AP103,$AK$10:$AP$20,AM102)</f>
        <v>1.214</v>
      </c>
      <c r="AQ104" s="52"/>
      <c r="AR104" s="57"/>
      <c r="AS104" s="69"/>
      <c r="BE104" s="69">
        <v>14</v>
      </c>
      <c r="BF104" s="106">
        <f>LOOKUP(BE104,$B$26:$B$45,$Q$26:$Q$45)</f>
        <v>5.6</v>
      </c>
      <c r="BG104" s="107">
        <f>LOOKUP(BG103,$BE$10:$BE$21,$BF$10:$BF$21)</f>
        <v>5</v>
      </c>
      <c r="BH104" s="107">
        <f>LOOKUP(BH103,$BE$10:$BE$21,$BF$10:$BF$21)</f>
        <v>6</v>
      </c>
      <c r="BI104" s="106">
        <f>LOOKUP(BE104,$B$26:$B$45,$P$26:$P$45)</f>
        <v>0.35909886</v>
      </c>
      <c r="BJ104" s="94">
        <f>LOOKUP(BJ103,$BF$8:$BK$8,$BF$10:$BK$10)</f>
        <v>0.35</v>
      </c>
      <c r="BK104" s="94">
        <f>LOOKUP(BK103,$BF$8:$BK$8,$BF$10:$BK$10)</f>
        <v>0.4</v>
      </c>
      <c r="BL104" s="108">
        <f>((BJ105-BG105)/(BK104-BJ104))*(BI104-BJ104)+BG105</f>
        <v>0.19100349840000003</v>
      </c>
      <c r="BM104" s="109">
        <f>((BK105-BH105)/(BK104-BJ104))*(BI104-BJ104)+BH105</f>
        <v>0.15727558960000002</v>
      </c>
      <c r="BN104" s="110">
        <f>((BM104-BL104)/(BH104-BG104))*(BF104-BG104)+BL104</f>
        <v>0.17076675312000003</v>
      </c>
      <c r="BO104"/>
    </row>
    <row r="105" spans="2:67" ht="16.5" hidden="1" thickBot="1">
      <c r="B105" s="47"/>
      <c r="C105" s="47"/>
      <c r="D105" s="47"/>
      <c r="E105" s="47"/>
      <c r="F105" s="47"/>
      <c r="G105" s="47"/>
      <c r="H105" s="47"/>
      <c r="I105" s="47"/>
      <c r="J105" s="47"/>
      <c r="K105" s="47"/>
      <c r="L105" s="47"/>
      <c r="M105" s="47"/>
      <c r="N105" s="47"/>
      <c r="O105" s="47"/>
      <c r="Z105" s="52"/>
      <c r="AA105" s="67" t="s">
        <v>21</v>
      </c>
      <c r="AB105" s="67">
        <f>LOOKUP(AA106,$AB$10:$AB$20,$AA$10:$AA$20)</f>
        <v>5</v>
      </c>
      <c r="AC105" s="67">
        <f>AB105+1</f>
        <v>6</v>
      </c>
      <c r="AD105" s="68"/>
      <c r="AE105" s="67">
        <f>LOOKUP(AD106,$AB$10:$AG$10,$AB$8:$AG$8)</f>
        <v>3</v>
      </c>
      <c r="AF105" s="67">
        <f>AE105+1</f>
        <v>4</v>
      </c>
      <c r="AG105" s="52"/>
      <c r="AH105" s="52"/>
      <c r="AI105" s="69"/>
      <c r="AJ105" s="52"/>
      <c r="AK105" s="67" t="s">
        <v>21</v>
      </c>
      <c r="AL105" s="67">
        <f>LOOKUP(AK106,$AK$10:$AK$20,$AJ$10:$AJ$20)</f>
        <v>5</v>
      </c>
      <c r="AM105" s="67">
        <f>AL105+1</f>
        <v>6</v>
      </c>
      <c r="AN105" s="68"/>
      <c r="AO105" s="67">
        <f>LOOKUP(AN106,$AB$10:$AG$10,$AB$8:$AG$8)</f>
        <v>3</v>
      </c>
      <c r="AP105" s="67">
        <f>AO105+1</f>
        <v>4</v>
      </c>
      <c r="AQ105" s="52"/>
      <c r="AR105" s="52"/>
      <c r="AS105" s="69"/>
      <c r="BE105" s="80"/>
      <c r="BF105" s="52"/>
      <c r="BG105" s="111">
        <f>HLOOKUP(BJ104,$BF$10:$BK$21,BG103)</f>
        <v>0.187</v>
      </c>
      <c r="BH105" s="112">
        <f>HLOOKUP(BJ104,$BF$10:$BK$21,BH103)</f>
        <v>0.154</v>
      </c>
      <c r="BI105" s="113"/>
      <c r="BJ105" s="114">
        <f>HLOOKUP(BK104,$BF$10:$BK$21,BG103)</f>
        <v>0.209</v>
      </c>
      <c r="BK105" s="115">
        <f>HLOOKUP(BK104,$BF$10:$BK$21,BH103)</f>
        <v>0.172</v>
      </c>
      <c r="BL105" s="52"/>
      <c r="BM105" s="57"/>
      <c r="BN105" s="69"/>
      <c r="BO105"/>
    </row>
    <row r="106" spans="2:67" ht="16.5" hidden="1" thickBot="1">
      <c r="B106" s="47"/>
      <c r="C106" s="47"/>
      <c r="D106" s="47"/>
      <c r="E106" s="47"/>
      <c r="F106" s="47"/>
      <c r="G106" s="47"/>
      <c r="H106" s="47"/>
      <c r="I106" s="47"/>
      <c r="J106" s="47"/>
      <c r="K106" s="47"/>
      <c r="L106" s="47"/>
      <c r="M106" s="47"/>
      <c r="N106" s="47"/>
      <c r="O106" s="47"/>
      <c r="Z106" s="69">
        <v>14</v>
      </c>
      <c r="AA106" s="70">
        <f>LOOKUP(Z106,$B$26:$B$45,$Q$26:$Q$45)</f>
        <v>5.6</v>
      </c>
      <c r="AB106" s="71">
        <f>LOOKUP(AB105,$AA$10:$AA$20,$AB$10:$AB$20)</f>
        <v>5</v>
      </c>
      <c r="AC106" s="71">
        <f>LOOKUP(AC105,$AA$10:$AA$20,$AB$10:$AB$20)</f>
        <v>6</v>
      </c>
      <c r="AD106" s="70">
        <f>LOOKUP(Z106,$B$26:$B$45,$P$26:$P$45)</f>
        <v>0.35909886</v>
      </c>
      <c r="AE106" s="60">
        <f>LOOKUP(AE105,$AB$8:$AF$8,$AB$10:$AF$10)</f>
        <v>0.35</v>
      </c>
      <c r="AF106" s="60">
        <f>LOOKUP(AF105,$AB$8:$AG$8,$AB$10:$AG$10)</f>
        <v>0.4</v>
      </c>
      <c r="AG106" s="72">
        <f>((AE107-AB107)/(AF106-AE106))*(AD106-AE106)+AB107</f>
        <v>1.005</v>
      </c>
      <c r="AH106" s="73">
        <f>((AF107-AC107)/(AF106-AE106))*(AD106-AE106)+AC107</f>
        <v>1.0772720912</v>
      </c>
      <c r="AI106" s="74">
        <f>((AH106-AG106)/(AC106-AB106))*(AA106-AB106)+AG106</f>
        <v>1.04836325472</v>
      </c>
      <c r="AJ106" s="69">
        <v>14</v>
      </c>
      <c r="AK106" s="75">
        <f>LOOKUP(AJ106,$B$26:$B$45,$Q$26:$Q$45)</f>
        <v>5.6</v>
      </c>
      <c r="AL106" s="76">
        <f>LOOKUP(AL105,$AJ$10:$AJ$20,$AK$10:$AK$20)</f>
        <v>5</v>
      </c>
      <c r="AM106" s="76">
        <f>LOOKUP(AM105,$AJ$10:$AJ$20,$AK$10:$AK$20)</f>
        <v>6</v>
      </c>
      <c r="AN106" s="75">
        <f>LOOKUP(AJ106,$B$26:$B$45,$P$26:$P$45)</f>
        <v>0.35909886</v>
      </c>
      <c r="AO106" s="63">
        <f>LOOKUP(AO105,$AB$8:$AF$8,$AB$10:$AF$10)</f>
        <v>0.35</v>
      </c>
      <c r="AP106" s="63">
        <f>LOOKUP(AP105,$AB$8:$AG$8,$AB$10:$AG$10)</f>
        <v>0.4</v>
      </c>
      <c r="AQ106" s="77">
        <f>((AO107-AL107)/(AP106-AO106))*(AN106-AO106)+AL107</f>
        <v>1.0818180228</v>
      </c>
      <c r="AR106" s="78">
        <f>((AP107-AM107)/(AP106-AO106))*(AN106-AO106)+AM107</f>
        <v>1.1583622052</v>
      </c>
      <c r="AS106" s="79">
        <f>((AR106-AQ106)/(AM106-AL106))*(AK106-AL106)+AQ106</f>
        <v>1.12774453224</v>
      </c>
      <c r="BE106" s="52"/>
      <c r="BF106" s="67" t="s">
        <v>21</v>
      </c>
      <c r="BG106" s="67">
        <f>LOOKUP(BF107,$BF$10:$BF$21,$BE$10:$BE$21)</f>
        <v>7</v>
      </c>
      <c r="BH106" s="67">
        <f>BG106+1</f>
        <v>8</v>
      </c>
      <c r="BI106" s="68"/>
      <c r="BJ106" s="67">
        <f>LOOKUP(BI107,$BF$10:$BK$10,$BF$8:$BK$8)</f>
        <v>3</v>
      </c>
      <c r="BK106" s="67">
        <f>BJ106+1</f>
        <v>4</v>
      </c>
      <c r="BL106" s="52"/>
      <c r="BM106" s="52"/>
      <c r="BN106" s="69"/>
      <c r="BO106"/>
    </row>
    <row r="107" spans="2:67" ht="16.5" hidden="1" thickBot="1">
      <c r="B107" s="47"/>
      <c r="C107" s="47"/>
      <c r="D107" s="47"/>
      <c r="E107" s="47"/>
      <c r="F107" s="47"/>
      <c r="G107" s="47"/>
      <c r="H107" s="47"/>
      <c r="I107" s="47"/>
      <c r="J107" s="47"/>
      <c r="K107" s="47"/>
      <c r="L107" s="47"/>
      <c r="M107" s="47"/>
      <c r="N107" s="47"/>
      <c r="O107" s="47"/>
      <c r="Y107" s="11"/>
      <c r="Z107" s="80"/>
      <c r="AA107" s="52"/>
      <c r="AB107" s="81">
        <f>HLOOKUP(AE106,$AB$10:$AG$20,AB105)</f>
        <v>1.005</v>
      </c>
      <c r="AC107" s="82">
        <f>HLOOKUP(AE106,$AB$10:$AG$20,AC105)</f>
        <v>1.078</v>
      </c>
      <c r="AD107" s="83"/>
      <c r="AE107" s="81">
        <f>HLOOKUP(AF106,$AB$10:$AG$20,AB105)</f>
        <v>1.005</v>
      </c>
      <c r="AF107" s="82">
        <f>HLOOKUP(AF106,$AB$10:$AG$20,AC105)</f>
        <v>1.074</v>
      </c>
      <c r="AG107" s="52"/>
      <c r="AH107" s="57"/>
      <c r="AI107" s="52"/>
      <c r="AJ107" s="80"/>
      <c r="AK107" s="52"/>
      <c r="AL107" s="87">
        <f>HLOOKUP(AO106,$AK$10:$AP$20,AL105)</f>
        <v>1.082</v>
      </c>
      <c r="AM107" s="85">
        <f>HLOOKUP(AO106,$AK$10:$AP$20,AM105)</f>
        <v>1.16</v>
      </c>
      <c r="AN107" s="86"/>
      <c r="AO107" s="87">
        <f>HLOOKUP(AP106,$AK$10:$AP$20,AL105)</f>
        <v>1.081</v>
      </c>
      <c r="AP107" s="88">
        <f>HLOOKUP(AP106,$AK$10:$AP$20,AM105)</f>
        <v>1.151</v>
      </c>
      <c r="AQ107" s="52"/>
      <c r="AR107" s="57"/>
      <c r="AS107" s="69"/>
      <c r="BE107" s="69">
        <v>15</v>
      </c>
      <c r="BF107" s="106">
        <f>LOOKUP(BE107,$B$26:$B$45,$Q$26:$Q$45)</f>
        <v>6</v>
      </c>
      <c r="BG107" s="107">
        <f>LOOKUP(BG106,$BE$10:$BE$21,$BF$10:$BF$21)</f>
        <v>6</v>
      </c>
      <c r="BH107" s="107">
        <f>LOOKUP(BH106,$BE$10:$BE$21,$BF$10:$BF$21)</f>
        <v>7</v>
      </c>
      <c r="BI107" s="106">
        <f>LOOKUP(BE107,$B$26:$B$45,$P$26:$P$45)</f>
        <v>0.35909886</v>
      </c>
      <c r="BJ107" s="94">
        <f>LOOKUP(BJ106,$BF$8:$BK$8,$BF$10:$BK$10)</f>
        <v>0.35</v>
      </c>
      <c r="BK107" s="94">
        <f>LOOKUP(BK106,$BF$8:$BK$8,$BF$10:$BK$10)</f>
        <v>0.4</v>
      </c>
      <c r="BL107" s="108">
        <f>((BJ108-BG108)/(BK107-BJ107))*(BI107-BJ107)+BG108</f>
        <v>0.15727558960000002</v>
      </c>
      <c r="BM107" s="109">
        <f>((BK108-BH108)/(BK107-BJ107))*(BI107-BJ107)+BH108</f>
        <v>0.132729658</v>
      </c>
      <c r="BN107" s="110">
        <f>((BM107-BL107)/(BH107-BG107))*(BF107-BG107)+BL107</f>
        <v>0.15727558960000002</v>
      </c>
      <c r="BO107"/>
    </row>
    <row r="108" spans="2:67" ht="16.5" hidden="1" thickBot="1">
      <c r="B108" s="47"/>
      <c r="C108" s="47"/>
      <c r="D108" s="47"/>
      <c r="E108" s="47"/>
      <c r="F108" s="47"/>
      <c r="G108" s="47"/>
      <c r="H108" s="47"/>
      <c r="I108" s="47"/>
      <c r="J108" s="47"/>
      <c r="K108" s="47"/>
      <c r="L108" s="47"/>
      <c r="M108" s="47"/>
      <c r="N108" s="47"/>
      <c r="O108" s="47"/>
      <c r="Y108" s="11"/>
      <c r="Z108" s="52"/>
      <c r="AA108" s="67" t="s">
        <v>21</v>
      </c>
      <c r="AB108" s="67">
        <f>LOOKUP(AA109,$AB$10:$AB$20,$AA$10:$AA$20)</f>
        <v>6</v>
      </c>
      <c r="AC108" s="67">
        <f>AB108+1</f>
        <v>7</v>
      </c>
      <c r="AD108" s="68"/>
      <c r="AE108" s="67">
        <f>LOOKUP(AD109,$AB$10:$AG$10,$AB$8:$AG$8)</f>
        <v>3</v>
      </c>
      <c r="AF108" s="67">
        <f>AE108+1</f>
        <v>4</v>
      </c>
      <c r="AG108" s="52"/>
      <c r="AH108" s="52"/>
      <c r="AI108" s="69"/>
      <c r="AJ108" s="52"/>
      <c r="AK108" s="67" t="s">
        <v>21</v>
      </c>
      <c r="AL108" s="67">
        <f>LOOKUP(AK109,$AK$10:$AK$20,$AJ$10:$AJ$20)</f>
        <v>6</v>
      </c>
      <c r="AM108" s="67">
        <f>AL108+1</f>
        <v>7</v>
      </c>
      <c r="AN108" s="68"/>
      <c r="AO108" s="67">
        <f>LOOKUP(AN109,$AB$10:$AG$10,$AB$8:$AG$8)</f>
        <v>3</v>
      </c>
      <c r="AP108" s="67">
        <f>AO108+1</f>
        <v>4</v>
      </c>
      <c r="AQ108" s="52"/>
      <c r="AR108" s="52"/>
      <c r="AS108" s="69"/>
      <c r="BE108" s="80"/>
      <c r="BF108" s="52"/>
      <c r="BG108" s="111">
        <f>HLOOKUP(BJ107,$BF$10:$BK$21,BG106)</f>
        <v>0.154</v>
      </c>
      <c r="BH108" s="112">
        <f>HLOOKUP(BJ107,$BF$10:$BK$21,BH106)</f>
        <v>0.13</v>
      </c>
      <c r="BI108" s="113"/>
      <c r="BJ108" s="114">
        <f>HLOOKUP(BK107,$BF$10:$BK$21,BG106)</f>
        <v>0.172</v>
      </c>
      <c r="BK108" s="115">
        <f>HLOOKUP(BK107,$BF$10:$BK$21,BH106)</f>
        <v>0.145</v>
      </c>
      <c r="BL108" s="52"/>
      <c r="BM108" s="57"/>
      <c r="BN108" s="69"/>
      <c r="BO108"/>
    </row>
    <row r="109" spans="2:67" ht="16.5" hidden="1" thickBot="1">
      <c r="B109" s="47"/>
      <c r="C109" s="47"/>
      <c r="D109" s="47"/>
      <c r="E109" s="47"/>
      <c r="F109" s="47"/>
      <c r="G109" s="47"/>
      <c r="H109" s="47"/>
      <c r="I109" s="47"/>
      <c r="J109" s="47"/>
      <c r="K109" s="47"/>
      <c r="L109" s="47"/>
      <c r="M109" s="47"/>
      <c r="N109" s="47"/>
      <c r="O109" s="47"/>
      <c r="Y109" s="11"/>
      <c r="Z109" s="69">
        <v>15</v>
      </c>
      <c r="AA109" s="70">
        <f>LOOKUP(Z109,$B$26:$B$45,$Q$26:$Q$45)</f>
        <v>6</v>
      </c>
      <c r="AB109" s="71">
        <f>LOOKUP(AB108,$AA$10:$AA$20,$AB$10:$AB$20)</f>
        <v>6</v>
      </c>
      <c r="AC109" s="71">
        <f>LOOKUP(AC108,$AA$10:$AA$20,$AB$10:$AB$20)</f>
        <v>7</v>
      </c>
      <c r="AD109" s="70">
        <f>LOOKUP(Z109,$B$26:$B$45,$P$26:$P$45)</f>
        <v>0.35909886</v>
      </c>
      <c r="AE109" s="60">
        <f>LOOKUP(AE108,$AB$8:$AF$8,$AB$10:$AF$10)</f>
        <v>0.35</v>
      </c>
      <c r="AF109" s="60">
        <f>LOOKUP(AF108,$AB$8:$AG$8,$AB$10:$AG$10)</f>
        <v>0.4</v>
      </c>
      <c r="AG109" s="72">
        <f>((AE110-AB110)/(AF109-AE109))*(AD109-AE109)+AB110</f>
        <v>1.0772720912</v>
      </c>
      <c r="AH109" s="73">
        <f>((AF110-AC110)/(AF109-AE109))*(AD109-AE109)+AC110</f>
        <v>1.1459081368</v>
      </c>
      <c r="AI109" s="74">
        <f>((AH109-AG109)/(AC109-AB109))*(AA109-AB109)+AG109</f>
        <v>1.0772720912</v>
      </c>
      <c r="AJ109" s="69">
        <v>15</v>
      </c>
      <c r="AK109" s="75">
        <f>LOOKUP(AJ109,$B$26:$B$45,$Q$26:$Q$45)</f>
        <v>6</v>
      </c>
      <c r="AL109" s="76">
        <f>LOOKUP(AL108,$AJ$10:$AJ$20,$AK$10:$AK$20)</f>
        <v>6</v>
      </c>
      <c r="AM109" s="76">
        <f>LOOKUP(AM108,$AJ$10:$AJ$20,$AK$10:$AK$20)</f>
        <v>7</v>
      </c>
      <c r="AN109" s="75">
        <f>LOOKUP(AJ109,$B$26:$B$45,$P$26:$P$45)</f>
        <v>0.35909886</v>
      </c>
      <c r="AO109" s="63">
        <f>LOOKUP(AO108,$AB$8:$AF$8,$AB$10:$AF$10)</f>
        <v>0.35</v>
      </c>
      <c r="AP109" s="63">
        <f>LOOKUP(AP108,$AB$8:$AG$8,$AB$10:$AG$10)</f>
        <v>0.4</v>
      </c>
      <c r="AQ109" s="77">
        <f>((AO110-AL110)/(AP109-AO109))*(AN109-AO109)+AL110</f>
        <v>1.1583622052</v>
      </c>
      <c r="AR109" s="78">
        <f>((AP110-AM110)/(AP109-AO109))*(AN109-AO109)+AM110</f>
        <v>1.2229982508000001</v>
      </c>
      <c r="AS109" s="79">
        <f>((AR109-AQ109)/(AM109-AL109))*(AK109-AL109)+AQ109</f>
        <v>1.1583622052</v>
      </c>
      <c r="BE109" s="52"/>
      <c r="BF109" s="67" t="s">
        <v>21</v>
      </c>
      <c r="BG109" s="67">
        <f>LOOKUP(BF110,$BF$10:$BF$21,$BE$10:$BE$21)</f>
        <v>6</v>
      </c>
      <c r="BH109" s="67">
        <f>BG109+1</f>
        <v>7</v>
      </c>
      <c r="BI109" s="68"/>
      <c r="BJ109" s="67">
        <f>LOOKUP(BI110,$BF$10:$BK$10,$BF$8:$BK$8)</f>
        <v>2</v>
      </c>
      <c r="BK109" s="67">
        <f>BJ109+1</f>
        <v>3</v>
      </c>
      <c r="BL109" s="52"/>
      <c r="BM109" s="52"/>
      <c r="BN109" s="69"/>
      <c r="BO109"/>
    </row>
    <row r="110" spans="2:67" ht="16.5" hidden="1" thickBot="1">
      <c r="B110" s="47"/>
      <c r="C110" s="47"/>
      <c r="D110" s="47"/>
      <c r="E110" s="47"/>
      <c r="F110" s="47"/>
      <c r="G110" s="47"/>
      <c r="H110" s="47"/>
      <c r="I110" s="47"/>
      <c r="J110" s="47"/>
      <c r="K110" s="47"/>
      <c r="L110" s="47"/>
      <c r="M110" s="47"/>
      <c r="N110" s="47"/>
      <c r="O110" s="47"/>
      <c r="Y110" s="11"/>
      <c r="Z110" s="80"/>
      <c r="AA110" s="52"/>
      <c r="AB110" s="81">
        <f>HLOOKUP(AE109,$AB$10:$AG$20,AB108)</f>
        <v>1.078</v>
      </c>
      <c r="AC110" s="82">
        <f>HLOOKUP(AE109,$AB$10:$AG$20,AC108)</f>
        <v>1.147</v>
      </c>
      <c r="AD110" s="83"/>
      <c r="AE110" s="81">
        <f>HLOOKUP(AF109,$AB$10:$AG$20,AB108)</f>
        <v>1.074</v>
      </c>
      <c r="AF110" s="82">
        <f>HLOOKUP(AF109,$AB$10:$AG$20,AC108)</f>
        <v>1.141</v>
      </c>
      <c r="AG110" s="52"/>
      <c r="AH110" s="57"/>
      <c r="AI110" s="52"/>
      <c r="AJ110" s="80"/>
      <c r="AK110" s="52"/>
      <c r="AL110" s="87">
        <f>HLOOKUP(AO109,$AK$10:$AP$20,AL108)</f>
        <v>1.16</v>
      </c>
      <c r="AM110" s="85">
        <f>HLOOKUP(AO109,$AK$10:$AP$20,AM108)</f>
        <v>1.225</v>
      </c>
      <c r="AN110" s="86"/>
      <c r="AO110" s="87">
        <f>HLOOKUP(AP109,$AK$10:$AP$20,AL108)</f>
        <v>1.151</v>
      </c>
      <c r="AP110" s="88">
        <f>HLOOKUP(AP109,$AK$10:$AP$20,AM108)</f>
        <v>1.214</v>
      </c>
      <c r="AQ110" s="52"/>
      <c r="AR110" s="57"/>
      <c r="AS110" s="69"/>
      <c r="BE110" s="69">
        <v>16</v>
      </c>
      <c r="BF110" s="106">
        <f>LOOKUP(BE110,$B$26:$B$45,$Q$26:$Q$45)</f>
        <v>5.4</v>
      </c>
      <c r="BG110" s="107">
        <f>LOOKUP(BG109,$BE$10:$BE$21,$BF$10:$BF$21)</f>
        <v>5</v>
      </c>
      <c r="BH110" s="107">
        <f>LOOKUP(BH109,$BE$10:$BE$21,$BF$10:$BF$21)</f>
        <v>6</v>
      </c>
      <c r="BI110" s="106">
        <f>LOOKUP(BE110,$B$26:$B$45,$P$26:$P$45)</f>
        <v>0.34972886000000003</v>
      </c>
      <c r="BJ110" s="94">
        <f>LOOKUP(BJ109,$BF$8:$BK$8,$BF$10:$BK$10)</f>
        <v>0.3</v>
      </c>
      <c r="BK110" s="94">
        <f>LOOKUP(BK109,$BF$8:$BK$8,$BF$10:$BK$10)</f>
        <v>0.35</v>
      </c>
      <c r="BL110" s="108">
        <f>((BJ111-BG111)/(BK110-BJ110))*(BI110-BJ110)+BG111</f>
        <v>0.18687527560000003</v>
      </c>
      <c r="BM110" s="109">
        <f>((BK111-BH111)/(BK110-BJ110))*(BI110-BJ110)+BH111</f>
        <v>0.15389696680000003</v>
      </c>
      <c r="BN110" s="110">
        <f>((BM110-BL110)/(BH110-BG110))*(BF110-BG110)+BL110</f>
        <v>0.17368395208</v>
      </c>
      <c r="BO110"/>
    </row>
    <row r="111" spans="2:67" ht="16.5" hidden="1" thickBot="1">
      <c r="B111" s="47"/>
      <c r="C111" s="47"/>
      <c r="D111" s="47"/>
      <c r="E111" s="47"/>
      <c r="F111" s="47"/>
      <c r="G111" s="47"/>
      <c r="H111" s="47"/>
      <c r="I111" s="47"/>
      <c r="J111" s="47"/>
      <c r="K111" s="47"/>
      <c r="L111" s="47"/>
      <c r="M111" s="47"/>
      <c r="N111" s="47"/>
      <c r="O111" s="47"/>
      <c r="Y111" s="11"/>
      <c r="Z111" s="52"/>
      <c r="AA111" s="67" t="s">
        <v>21</v>
      </c>
      <c r="AB111" s="67">
        <f>LOOKUP(AA112,$AB$10:$AB$20,$AA$10:$AA$20)</f>
        <v>5</v>
      </c>
      <c r="AC111" s="67">
        <f>AB111+1</f>
        <v>6</v>
      </c>
      <c r="AD111" s="68"/>
      <c r="AE111" s="67">
        <f>LOOKUP(AD112,$AB$10:$AG$10,$AB$8:$AG$8)</f>
        <v>2</v>
      </c>
      <c r="AF111" s="67">
        <f>AE111+1</f>
        <v>3</v>
      </c>
      <c r="AG111" s="52"/>
      <c r="AH111" s="52"/>
      <c r="AI111" s="69"/>
      <c r="AJ111" s="52"/>
      <c r="AK111" s="67" t="s">
        <v>21</v>
      </c>
      <c r="AL111" s="67">
        <f>LOOKUP(AK112,$AK$10:$AK$20,$AJ$10:$AJ$20)</f>
        <v>5</v>
      </c>
      <c r="AM111" s="67">
        <f>AL111+1</f>
        <v>6</v>
      </c>
      <c r="AN111" s="68"/>
      <c r="AO111" s="67">
        <f>LOOKUP(AN112,$AB$10:$AG$10,$AB$8:$AG$8)</f>
        <v>2</v>
      </c>
      <c r="AP111" s="67">
        <f>AO111+1</f>
        <v>3</v>
      </c>
      <c r="AQ111" s="52"/>
      <c r="AR111" s="52"/>
      <c r="AS111" s="69"/>
      <c r="BE111" s="80"/>
      <c r="BF111" s="52"/>
      <c r="BG111" s="111">
        <f>HLOOKUP(BJ110,$BF$10:$BK$21,BG109)</f>
        <v>0.164</v>
      </c>
      <c r="BH111" s="112">
        <f>HLOOKUP(BJ110,$BF$10:$BK$21,BH109)</f>
        <v>0.135</v>
      </c>
      <c r="BI111" s="113"/>
      <c r="BJ111" s="114">
        <f>HLOOKUP(BK110,$BF$10:$BK$21,BG109)</f>
        <v>0.187</v>
      </c>
      <c r="BK111" s="115">
        <f>HLOOKUP(BK110,$BF$10:$BK$21,BH109)</f>
        <v>0.154</v>
      </c>
      <c r="BL111" s="52"/>
      <c r="BM111" s="57"/>
      <c r="BN111" s="69"/>
      <c r="BO111"/>
    </row>
    <row r="112" spans="2:67" ht="16.5" hidden="1" thickBot="1">
      <c r="B112" s="47"/>
      <c r="C112" s="47"/>
      <c r="D112" s="47"/>
      <c r="E112" s="47"/>
      <c r="F112" s="47"/>
      <c r="G112" s="47"/>
      <c r="H112" s="47"/>
      <c r="I112" s="47"/>
      <c r="J112" s="47"/>
      <c r="K112" s="47"/>
      <c r="L112" s="47"/>
      <c r="M112" s="47"/>
      <c r="N112" s="47"/>
      <c r="O112" s="47"/>
      <c r="Y112" s="11"/>
      <c r="Z112" s="69">
        <v>16</v>
      </c>
      <c r="AA112" s="70">
        <f>LOOKUP(Z112,$B$26:$B$45,$Q$26:$Q$45)</f>
        <v>5.4</v>
      </c>
      <c r="AB112" s="71">
        <f>LOOKUP(AB111,$AA$10:$AA$20,$AB$10:$AB$20)</f>
        <v>5</v>
      </c>
      <c r="AC112" s="71">
        <f>LOOKUP(AC111,$AA$10:$AA$20,$AB$10:$AB$20)</f>
        <v>6</v>
      </c>
      <c r="AD112" s="70">
        <f>LOOKUP(Z112,$B$26:$B$45,$P$26:$P$45)</f>
        <v>0.34972886000000003</v>
      </c>
      <c r="AE112" s="60">
        <f>LOOKUP(AE111,$AB$8:$AF$8,$AB$10:$AF$10)</f>
        <v>0.3</v>
      </c>
      <c r="AF112" s="60">
        <f>LOOKUP(AF111,$AB$8:$AG$8,$AB$10:$AG$10)</f>
        <v>0.35</v>
      </c>
      <c r="AG112" s="72">
        <f>((AE113-AB113)/(AF112-AE112))*(AD112-AE112)+AB113</f>
        <v>1.005</v>
      </c>
      <c r="AH112" s="73">
        <f>((AF113-AC113)/(AF112-AE112))*(AD112-AE112)+AC113</f>
        <v>1.0780108456000002</v>
      </c>
      <c r="AI112" s="74">
        <f>((AH112-AG112)/(AC112-AB112))*(AA112-AB112)+AG112</f>
        <v>1.0342043382400001</v>
      </c>
      <c r="AJ112" s="69">
        <v>16</v>
      </c>
      <c r="AK112" s="75">
        <f>LOOKUP(AJ112,$B$26:$B$45,$Q$26:$Q$45)</f>
        <v>5.4</v>
      </c>
      <c r="AL112" s="76">
        <f>LOOKUP(AL111,$AJ$10:$AJ$20,$AK$10:$AK$20)</f>
        <v>5</v>
      </c>
      <c r="AM112" s="76">
        <f>LOOKUP(AM111,$AJ$10:$AJ$20,$AK$10:$AK$20)</f>
        <v>6</v>
      </c>
      <c r="AN112" s="75">
        <f>LOOKUP(AJ112,$B$26:$B$45,$P$26:$P$45)</f>
        <v>0.34972886000000003</v>
      </c>
      <c r="AO112" s="63">
        <f>LOOKUP(AO111,$AB$8:$AF$8,$AB$10:$AF$10)</f>
        <v>0.3</v>
      </c>
      <c r="AP112" s="63">
        <f>LOOKUP(AP111,$AB$8:$AG$8,$AB$10:$AG$10)</f>
        <v>0.35</v>
      </c>
      <c r="AQ112" s="77">
        <f>((AO113-AL113)/(AP112-AO112))*(AN112-AO112)+AL113</f>
        <v>1.0820216912</v>
      </c>
      <c r="AR112" s="78">
        <f>((AP113-AM113)/(AP112-AO112))*(AN112-AO112)+AM113</f>
        <v>1.1600216911999999</v>
      </c>
      <c r="AS112" s="79">
        <f>((AR112-AQ112)/(AM112-AL112))*(AK112-AL112)+AQ112</f>
        <v>1.1132216912</v>
      </c>
      <c r="BE112" s="52"/>
      <c r="BF112" s="67" t="s">
        <v>21</v>
      </c>
      <c r="BG112" s="67">
        <f>LOOKUP(BF113,$BF$10:$BF$21,$BE$10:$BE$21)</f>
        <v>6</v>
      </c>
      <c r="BH112" s="67">
        <f>BG112+1</f>
        <v>7</v>
      </c>
      <c r="BI112" s="68"/>
      <c r="BJ112" s="67">
        <f>LOOKUP(BI113,$BF$10:$BK$10,$BF$8:$BK$8)</f>
        <v>3</v>
      </c>
      <c r="BK112" s="67">
        <f>BJ112+1</f>
        <v>4</v>
      </c>
      <c r="BL112" s="52"/>
      <c r="BM112" s="52"/>
      <c r="BN112" s="69"/>
      <c r="BO112"/>
    </row>
    <row r="113" spans="2:67" ht="16.5" hidden="1" thickBot="1">
      <c r="B113" s="47"/>
      <c r="C113" s="47"/>
      <c r="D113" s="47"/>
      <c r="E113" s="47"/>
      <c r="F113" s="47"/>
      <c r="G113" s="47"/>
      <c r="H113" s="47"/>
      <c r="I113" s="47"/>
      <c r="J113" s="47"/>
      <c r="K113" s="47"/>
      <c r="L113" s="47"/>
      <c r="M113" s="47"/>
      <c r="N113" s="47"/>
      <c r="O113" s="47"/>
      <c r="Y113" s="11"/>
      <c r="Z113" s="80"/>
      <c r="AA113" s="52"/>
      <c r="AB113" s="81">
        <f>HLOOKUP(AE112,$AB$10:$AG$20,AB111)</f>
        <v>1.005</v>
      </c>
      <c r="AC113" s="82">
        <f>HLOOKUP(AE112,$AB$10:$AG$20,AC111)</f>
        <v>1.08</v>
      </c>
      <c r="AD113" s="83"/>
      <c r="AE113" s="81">
        <f>HLOOKUP(AF112,$AB$10:$AG$20,AB111)</f>
        <v>1.005</v>
      </c>
      <c r="AF113" s="82">
        <f>HLOOKUP(AF112,$AB$10:$AG$20,AC111)</f>
        <v>1.078</v>
      </c>
      <c r="AG113" s="52"/>
      <c r="AH113" s="57"/>
      <c r="AI113" s="52"/>
      <c r="AJ113" s="80"/>
      <c r="AK113" s="52"/>
      <c r="AL113" s="87">
        <f>HLOOKUP(AO112,$AK$10:$AP$20,AL111)</f>
        <v>1.086</v>
      </c>
      <c r="AM113" s="85">
        <f>HLOOKUP(AO112,$AK$10:$AP$20,AM111)</f>
        <v>1.164</v>
      </c>
      <c r="AN113" s="86"/>
      <c r="AO113" s="87">
        <f>HLOOKUP(AP112,$AK$10:$AP$20,AL111)</f>
        <v>1.082</v>
      </c>
      <c r="AP113" s="88">
        <f>HLOOKUP(AP112,$AK$10:$AP$20,AM111)</f>
        <v>1.16</v>
      </c>
      <c r="AQ113" s="52"/>
      <c r="AR113" s="57"/>
      <c r="AS113" s="69"/>
      <c r="BE113" s="69">
        <v>17</v>
      </c>
      <c r="BF113" s="106">
        <f>LOOKUP(BE113,$B$26:$B$45,$Q$26:$Q$45)</f>
        <v>5.8</v>
      </c>
      <c r="BG113" s="107">
        <f>LOOKUP(BG112,$BE$10:$BE$21,$BF$10:$BF$21)</f>
        <v>5</v>
      </c>
      <c r="BH113" s="107">
        <f>LOOKUP(BH112,$BE$10:$BE$21,$BF$10:$BF$21)</f>
        <v>6</v>
      </c>
      <c r="BI113" s="106">
        <f>LOOKUP(BE113,$B$26:$B$45,$P$26:$P$45)</f>
        <v>0.35909886</v>
      </c>
      <c r="BJ113" s="94">
        <f>LOOKUP(BJ112,$BF$8:$BK$8,$BF$10:$BK$10)</f>
        <v>0.35</v>
      </c>
      <c r="BK113" s="94">
        <f>LOOKUP(BK112,$BF$8:$BK$8,$BF$10:$BK$10)</f>
        <v>0.4</v>
      </c>
      <c r="BL113" s="108">
        <f>((BJ114-BG114)/(BK113-BJ113))*(BI113-BJ113)+BG114</f>
        <v>0.19100349840000003</v>
      </c>
      <c r="BM113" s="109">
        <f>((BK114-BH114)/(BK113-BJ113))*(BI113-BJ113)+BH114</f>
        <v>0.15727558960000002</v>
      </c>
      <c r="BN113" s="110">
        <f>((BM113-BL113)/(BH113-BG113))*(BF113-BG113)+BL113</f>
        <v>0.16402117136000002</v>
      </c>
      <c r="BO113"/>
    </row>
    <row r="114" spans="2:67" ht="16.5" hidden="1" thickBot="1">
      <c r="B114" s="47"/>
      <c r="C114" s="47"/>
      <c r="D114" s="47"/>
      <c r="E114" s="47"/>
      <c r="F114" s="47"/>
      <c r="G114" s="47"/>
      <c r="H114" s="47"/>
      <c r="I114" s="47"/>
      <c r="J114" s="47"/>
      <c r="K114" s="47"/>
      <c r="L114" s="47"/>
      <c r="M114" s="47"/>
      <c r="N114" s="47"/>
      <c r="O114" s="47"/>
      <c r="Y114" s="11"/>
      <c r="Z114" s="52"/>
      <c r="AA114" s="67" t="s">
        <v>21</v>
      </c>
      <c r="AB114" s="67">
        <f>LOOKUP(AA115,$AB$10:$AB$20,$AA$10:$AA$20)</f>
        <v>5</v>
      </c>
      <c r="AC114" s="67">
        <f>AB114+1</f>
        <v>6</v>
      </c>
      <c r="AD114" s="68"/>
      <c r="AE114" s="67">
        <f>LOOKUP(AD115,$AB$10:$AG$10,$AB$8:$AG$8)</f>
        <v>3</v>
      </c>
      <c r="AF114" s="67">
        <f>AE114+1</f>
        <v>4</v>
      </c>
      <c r="AG114" s="52"/>
      <c r="AH114" s="52"/>
      <c r="AI114" s="69"/>
      <c r="AJ114" s="52"/>
      <c r="AK114" s="67" t="s">
        <v>21</v>
      </c>
      <c r="AL114" s="67">
        <f>LOOKUP(AK115,$AK$10:$AK$20,$AJ$10:$AJ$20)</f>
        <v>5</v>
      </c>
      <c r="AM114" s="67">
        <f>AL114+1</f>
        <v>6</v>
      </c>
      <c r="AN114" s="68"/>
      <c r="AO114" s="67">
        <f>LOOKUP(AN115,$AB$10:$AG$10,$AB$8:$AG$8)</f>
        <v>3</v>
      </c>
      <c r="AP114" s="67">
        <f>AO114+1</f>
        <v>4</v>
      </c>
      <c r="AQ114" s="52"/>
      <c r="AR114" s="52"/>
      <c r="AS114" s="69"/>
      <c r="BE114" s="80"/>
      <c r="BF114" s="52"/>
      <c r="BG114" s="111">
        <f>HLOOKUP(BJ113,$BF$10:$BK$21,BG112)</f>
        <v>0.187</v>
      </c>
      <c r="BH114" s="112">
        <f>HLOOKUP(BJ113,$BF$10:$BK$21,BH112)</f>
        <v>0.154</v>
      </c>
      <c r="BI114" s="113"/>
      <c r="BJ114" s="114">
        <f>HLOOKUP(BK113,$BF$10:$BK$21,BG112)</f>
        <v>0.209</v>
      </c>
      <c r="BK114" s="115">
        <f>HLOOKUP(BK113,$BF$10:$BK$21,BH112)</f>
        <v>0.172</v>
      </c>
      <c r="BL114" s="52"/>
      <c r="BM114" s="57"/>
      <c r="BN114" s="69"/>
      <c r="BO114"/>
    </row>
    <row r="115" spans="2:67" ht="16.5" hidden="1" thickBot="1">
      <c r="B115" s="47"/>
      <c r="C115" s="47"/>
      <c r="D115" s="47"/>
      <c r="E115" s="47"/>
      <c r="F115" s="47"/>
      <c r="G115" s="47"/>
      <c r="H115" s="47"/>
      <c r="I115" s="47"/>
      <c r="J115" s="47"/>
      <c r="K115" s="47"/>
      <c r="L115" s="47"/>
      <c r="M115" s="47"/>
      <c r="N115" s="47"/>
      <c r="O115" s="47"/>
      <c r="Y115" s="11"/>
      <c r="Z115" s="69">
        <v>17</v>
      </c>
      <c r="AA115" s="70">
        <f>LOOKUP(Z115,$B$26:$B$45,$Q$26:$Q$45)</f>
        <v>5.8</v>
      </c>
      <c r="AB115" s="71">
        <f>LOOKUP(AB114,$AA$10:$AA$20,$AB$10:$AB$20)</f>
        <v>5</v>
      </c>
      <c r="AC115" s="71">
        <f>LOOKUP(AC114,$AA$10:$AA$20,$AB$10:$AB$20)</f>
        <v>6</v>
      </c>
      <c r="AD115" s="70">
        <f>LOOKUP(Z115,$B$26:$B$45,$P$26:$P$45)</f>
        <v>0.35909886</v>
      </c>
      <c r="AE115" s="60">
        <f>LOOKUP(AE114,$AB$8:$AF$8,$AB$10:$AF$10)</f>
        <v>0.35</v>
      </c>
      <c r="AF115" s="60">
        <f>LOOKUP(AF114,$AB$8:$AG$8,$AB$10:$AG$10)</f>
        <v>0.4</v>
      </c>
      <c r="AG115" s="72">
        <f>((AE116-AB116)/(AF115-AE115))*(AD115-AE115)+AB116</f>
        <v>1.005</v>
      </c>
      <c r="AH115" s="73">
        <f>((AF116-AC116)/(AF115-AE115))*(AD115-AE115)+AC116</f>
        <v>1.0772720912</v>
      </c>
      <c r="AI115" s="74">
        <f>((AH115-AG115)/(AC115-AB115))*(AA115-AB115)+AG115</f>
        <v>1.06281767296</v>
      </c>
      <c r="AJ115" s="69">
        <v>17</v>
      </c>
      <c r="AK115" s="75">
        <f>LOOKUP(AJ115,$B$26:$B$45,$Q$26:$Q$45)</f>
        <v>5.8</v>
      </c>
      <c r="AL115" s="76">
        <f>LOOKUP(AL114,$AJ$10:$AJ$20,$AK$10:$AK$20)</f>
        <v>5</v>
      </c>
      <c r="AM115" s="76">
        <f>LOOKUP(AM114,$AJ$10:$AJ$20,$AK$10:$AK$20)</f>
        <v>6</v>
      </c>
      <c r="AN115" s="75">
        <f>LOOKUP(AJ115,$B$26:$B$45,$P$26:$P$45)</f>
        <v>0.35909886</v>
      </c>
      <c r="AO115" s="63">
        <f>LOOKUP(AO114,$AB$8:$AF$8,$AB$10:$AF$10)</f>
        <v>0.35</v>
      </c>
      <c r="AP115" s="63">
        <f>LOOKUP(AP114,$AB$8:$AG$8,$AB$10:$AG$10)</f>
        <v>0.4</v>
      </c>
      <c r="AQ115" s="77">
        <f>((AO116-AL116)/(AP115-AO115))*(AN115-AO115)+AL116</f>
        <v>1.0818180228</v>
      </c>
      <c r="AR115" s="78">
        <f>((AP116-AM116)/(AP115-AO115))*(AN115-AO115)+AM116</f>
        <v>1.1583622052</v>
      </c>
      <c r="AS115" s="79">
        <f>((AR115-AQ115)/(AM115-AL115))*(AK115-AL115)+AQ115</f>
        <v>1.14305336872</v>
      </c>
      <c r="BE115" s="52"/>
      <c r="BF115" s="67" t="s">
        <v>21</v>
      </c>
      <c r="BG115" s="67">
        <f>LOOKUP(BF116,$BF$10:$BF$21,$BE$10:$BE$21)</f>
        <v>7</v>
      </c>
      <c r="BH115" s="67">
        <f>BG115+1</f>
        <v>8</v>
      </c>
      <c r="BI115" s="68"/>
      <c r="BJ115" s="67">
        <f>LOOKUP(BI116,$BF$10:$BK$10,$BF$8:$BK$8)</f>
        <v>3</v>
      </c>
      <c r="BK115" s="67">
        <f>BJ115+1</f>
        <v>4</v>
      </c>
      <c r="BL115" s="52"/>
      <c r="BM115" s="52"/>
      <c r="BN115" s="69"/>
      <c r="BO115"/>
    </row>
    <row r="116" spans="2:67" ht="16.5" hidden="1" thickBot="1">
      <c r="B116" s="47"/>
      <c r="C116" s="47"/>
      <c r="D116" s="47"/>
      <c r="E116" s="47"/>
      <c r="F116" s="47"/>
      <c r="G116" s="47"/>
      <c r="H116" s="47"/>
      <c r="I116" s="47"/>
      <c r="J116" s="47"/>
      <c r="K116" s="47"/>
      <c r="L116" s="47"/>
      <c r="M116" s="47"/>
      <c r="N116" s="47"/>
      <c r="O116" s="47"/>
      <c r="Y116" s="11"/>
      <c r="Z116" s="80"/>
      <c r="AA116" s="52"/>
      <c r="AB116" s="81">
        <f>HLOOKUP(AE115,$AB$10:$AG$20,AB114)</f>
        <v>1.005</v>
      </c>
      <c r="AC116" s="82">
        <f>HLOOKUP(AE115,$AB$10:$AG$20,AC114)</f>
        <v>1.078</v>
      </c>
      <c r="AD116" s="83"/>
      <c r="AE116" s="81">
        <f>HLOOKUP(AF115,$AB$10:$AG$20,AB114)</f>
        <v>1.005</v>
      </c>
      <c r="AF116" s="82">
        <f>HLOOKUP(AF115,$AB$10:$AG$20,AC114)</f>
        <v>1.074</v>
      </c>
      <c r="AG116" s="52"/>
      <c r="AH116" s="57"/>
      <c r="AI116" s="52"/>
      <c r="AJ116" s="80"/>
      <c r="AK116" s="52"/>
      <c r="AL116" s="87">
        <f>HLOOKUP(AO115,$AK$10:$AP$20,AL114)</f>
        <v>1.082</v>
      </c>
      <c r="AM116" s="85">
        <f>HLOOKUP(AO115,$AK$10:$AP$20,AM114)</f>
        <v>1.16</v>
      </c>
      <c r="AN116" s="86"/>
      <c r="AO116" s="87">
        <f>HLOOKUP(AP115,$AK$10:$AP$20,AL114)</f>
        <v>1.081</v>
      </c>
      <c r="AP116" s="88">
        <f>HLOOKUP(AP115,$AK$10:$AP$20,AM114)</f>
        <v>1.151</v>
      </c>
      <c r="AQ116" s="52"/>
      <c r="AR116" s="57"/>
      <c r="AS116" s="69"/>
      <c r="BE116" s="69">
        <v>18</v>
      </c>
      <c r="BF116" s="106">
        <f>LOOKUP(BE116,$B$26:$B$45,$Q$26:$Q$45)</f>
        <v>6.1</v>
      </c>
      <c r="BG116" s="107">
        <f>LOOKUP(BG115,$BE$10:$BE$21,$BF$10:$BF$21)</f>
        <v>6</v>
      </c>
      <c r="BH116" s="107">
        <f>LOOKUP(BH115,$BE$10:$BE$21,$BF$10:$BF$21)</f>
        <v>7</v>
      </c>
      <c r="BI116" s="106">
        <f>LOOKUP(BE116,$B$26:$B$45,$P$26:$P$45)</f>
        <v>0.35909886</v>
      </c>
      <c r="BJ116" s="94">
        <f>LOOKUP(BJ115,$BF$8:$BK$8,$BF$10:$BK$10)</f>
        <v>0.35</v>
      </c>
      <c r="BK116" s="94">
        <f>LOOKUP(BK115,$BF$8:$BK$8,$BF$10:$BK$10)</f>
        <v>0.4</v>
      </c>
      <c r="BL116" s="108">
        <f>((BJ117-BG117)/(BK116-BJ116))*(BI116-BJ116)+BG117</f>
        <v>0.15727558960000002</v>
      </c>
      <c r="BM116" s="109">
        <f>((BK117-BH117)/(BK116-BJ116))*(BI116-BJ116)+BH117</f>
        <v>0.132729658</v>
      </c>
      <c r="BN116" s="110">
        <f>((BM116-BL116)/(BH116-BG116))*(BF116-BG116)+BL116</f>
        <v>0.15482099644000002</v>
      </c>
      <c r="BO116"/>
    </row>
    <row r="117" spans="2:67" ht="16.5" hidden="1" thickBot="1">
      <c r="B117" s="47"/>
      <c r="C117" s="47"/>
      <c r="D117" s="47"/>
      <c r="E117" s="47"/>
      <c r="F117" s="47"/>
      <c r="G117" s="47"/>
      <c r="H117" s="47"/>
      <c r="I117" s="47"/>
      <c r="J117" s="47"/>
      <c r="K117" s="47"/>
      <c r="L117" s="47"/>
      <c r="M117" s="47"/>
      <c r="N117" s="47"/>
      <c r="O117" s="47"/>
      <c r="Z117" s="52"/>
      <c r="AA117" s="67" t="s">
        <v>21</v>
      </c>
      <c r="AB117" s="67">
        <f>LOOKUP(AA118,$AB$10:$AB$20,$AA$10:$AA$20)</f>
        <v>6</v>
      </c>
      <c r="AC117" s="67">
        <f>AB117+1</f>
        <v>7</v>
      </c>
      <c r="AD117" s="68"/>
      <c r="AE117" s="67">
        <f>LOOKUP(AD118,$AB$10:$AG$10,$AB$8:$AG$8)</f>
        <v>3</v>
      </c>
      <c r="AF117" s="67">
        <f>AE117+1</f>
        <v>4</v>
      </c>
      <c r="AG117" s="52"/>
      <c r="AH117" s="52"/>
      <c r="AI117" s="69"/>
      <c r="AJ117" s="52"/>
      <c r="AK117" s="67" t="s">
        <v>21</v>
      </c>
      <c r="AL117" s="67">
        <f>LOOKUP(AK118,$AK$10:$AK$20,$AJ$10:$AJ$20)</f>
        <v>6</v>
      </c>
      <c r="AM117" s="67">
        <f>AL117+1</f>
        <v>7</v>
      </c>
      <c r="AN117" s="68"/>
      <c r="AO117" s="67">
        <f>LOOKUP(AN118,$AB$10:$AG$10,$AB$8:$AG$8)</f>
        <v>3</v>
      </c>
      <c r="AP117" s="67">
        <f>AO117+1</f>
        <v>4</v>
      </c>
      <c r="AQ117" s="52"/>
      <c r="AR117" s="52"/>
      <c r="AS117" s="69"/>
      <c r="BE117" s="80"/>
      <c r="BF117" s="52"/>
      <c r="BG117" s="111">
        <f>HLOOKUP(BJ116,$BF$10:$BK$21,BG115)</f>
        <v>0.154</v>
      </c>
      <c r="BH117" s="112">
        <f>HLOOKUP(BJ116,$BF$10:$BK$21,BH115)</f>
        <v>0.13</v>
      </c>
      <c r="BI117" s="113"/>
      <c r="BJ117" s="114">
        <f>HLOOKUP(BK116,$BF$10:$BK$21,BG115)</f>
        <v>0.172</v>
      </c>
      <c r="BK117" s="115">
        <f>HLOOKUP(BK116,$BF$10:$BK$21,BH115)</f>
        <v>0.145</v>
      </c>
      <c r="BL117" s="52"/>
      <c r="BM117" s="57"/>
      <c r="BN117" s="69"/>
      <c r="BO117"/>
    </row>
    <row r="118" spans="2:67" ht="16.5" hidden="1" thickBot="1">
      <c r="B118" s="47"/>
      <c r="C118" s="47"/>
      <c r="D118" s="47"/>
      <c r="E118" s="47"/>
      <c r="F118" s="47"/>
      <c r="G118" s="47"/>
      <c r="H118" s="47"/>
      <c r="I118" s="47"/>
      <c r="J118" s="47"/>
      <c r="K118" s="47"/>
      <c r="L118" s="47"/>
      <c r="M118" s="47"/>
      <c r="N118" s="47"/>
      <c r="O118" s="47"/>
      <c r="Z118" s="69">
        <v>18</v>
      </c>
      <c r="AA118" s="70">
        <f>LOOKUP(Z118,$B$26:$B$45,$Q$26:$Q$45)</f>
        <v>6.1</v>
      </c>
      <c r="AB118" s="71">
        <f>LOOKUP(AB117,$AA$10:$AA$20,$AB$10:$AB$20)</f>
        <v>6</v>
      </c>
      <c r="AC118" s="71">
        <f>LOOKUP(AC117,$AA$10:$AA$20,$AB$10:$AB$20)</f>
        <v>7</v>
      </c>
      <c r="AD118" s="70">
        <f>LOOKUP(Z118,$B$26:$B$45,$P$26:$P$45)</f>
        <v>0.35909886</v>
      </c>
      <c r="AE118" s="60">
        <f>LOOKUP(AE117,$AB$8:$AF$8,$AB$10:$AF$10)</f>
        <v>0.35</v>
      </c>
      <c r="AF118" s="60">
        <f>LOOKUP(AF117,$AB$8:$AG$8,$AB$10:$AG$10)</f>
        <v>0.4</v>
      </c>
      <c r="AG118" s="72">
        <f>((AE119-AB119)/(AF118-AE118))*(AD118-AE118)+AB119</f>
        <v>1.0772720912</v>
      </c>
      <c r="AH118" s="73">
        <f>((AF119-AC119)/(AF118-AE118))*(AD118-AE118)+AC119</f>
        <v>1.1459081368</v>
      </c>
      <c r="AI118" s="74">
        <f>((AH118-AG118)/(AC118-AB118))*(AA118-AB118)+AG118</f>
        <v>1.08413569576</v>
      </c>
      <c r="AJ118" s="69">
        <v>18</v>
      </c>
      <c r="AK118" s="75">
        <f>LOOKUP(AJ118,$B$26:$B$45,$Q$26:$Q$45)</f>
        <v>6.1</v>
      </c>
      <c r="AL118" s="76">
        <f>LOOKUP(AL117,$AJ$10:$AJ$20,$AK$10:$AK$20)</f>
        <v>6</v>
      </c>
      <c r="AM118" s="76">
        <f>LOOKUP(AM117,$AJ$10:$AJ$20,$AK$10:$AK$20)</f>
        <v>7</v>
      </c>
      <c r="AN118" s="75">
        <f>LOOKUP(AJ118,$B$26:$B$45,$P$26:$P$45)</f>
        <v>0.35909886</v>
      </c>
      <c r="AO118" s="63">
        <f>LOOKUP(AO117,$AB$8:$AF$8,$AB$10:$AF$10)</f>
        <v>0.35</v>
      </c>
      <c r="AP118" s="63">
        <f>LOOKUP(AP117,$AB$8:$AG$8,$AB$10:$AG$10)</f>
        <v>0.4</v>
      </c>
      <c r="AQ118" s="77">
        <f>((AO119-AL119)/(AP118-AO118))*(AN118-AO118)+AL119</f>
        <v>1.1583622052</v>
      </c>
      <c r="AR118" s="78">
        <f>((AP119-AM119)/(AP118-AO118))*(AN118-AO118)+AM119</f>
        <v>1.2229982508000001</v>
      </c>
      <c r="AS118" s="79">
        <f>((AR118-AQ118)/(AM118-AL118))*(AK118-AL118)+AQ118</f>
        <v>1.16482580976</v>
      </c>
      <c r="BE118" s="52"/>
      <c r="BF118" s="67" t="s">
        <v>21</v>
      </c>
      <c r="BG118" s="67">
        <f>LOOKUP(BF119,$BF$10:$BF$21,$BE$10:$BE$21)</f>
        <v>6</v>
      </c>
      <c r="BH118" s="67">
        <f>BG118+1</f>
        <v>7</v>
      </c>
      <c r="BI118" s="68"/>
      <c r="BJ118" s="67">
        <f>LOOKUP(BI119,$BF$10:$BK$10,$BF$8:$BK$8)</f>
        <v>3</v>
      </c>
      <c r="BK118" s="67">
        <f>BJ118+1</f>
        <v>4</v>
      </c>
      <c r="BL118" s="52"/>
      <c r="BM118" s="52"/>
      <c r="BN118" s="69"/>
      <c r="BO118"/>
    </row>
    <row r="119" spans="2:67" ht="16.5" hidden="1" thickBot="1">
      <c r="B119" s="47"/>
      <c r="C119" s="47"/>
      <c r="D119" s="47"/>
      <c r="E119" s="47"/>
      <c r="F119" s="47"/>
      <c r="G119" s="47"/>
      <c r="H119" s="47"/>
      <c r="I119" s="47"/>
      <c r="J119" s="47"/>
      <c r="K119" s="47"/>
      <c r="L119" s="47"/>
      <c r="M119" s="47"/>
      <c r="N119" s="47"/>
      <c r="O119" s="47"/>
      <c r="Z119" s="80"/>
      <c r="AA119" s="52"/>
      <c r="AB119" s="81">
        <f>HLOOKUP(AE118,$AB$10:$AG$20,AB117)</f>
        <v>1.078</v>
      </c>
      <c r="AC119" s="82">
        <f>HLOOKUP(AE118,$AB$10:$AG$20,AC117)</f>
        <v>1.147</v>
      </c>
      <c r="AD119" s="83"/>
      <c r="AE119" s="81">
        <f>HLOOKUP(AF118,$AB$10:$AG$20,AB117)</f>
        <v>1.074</v>
      </c>
      <c r="AF119" s="82">
        <f>HLOOKUP(AF118,$AB$10:$AG$20,AC117)</f>
        <v>1.141</v>
      </c>
      <c r="AG119" s="52"/>
      <c r="AH119" s="57"/>
      <c r="AI119" s="52"/>
      <c r="AJ119" s="80"/>
      <c r="AK119" s="52"/>
      <c r="AL119" s="87">
        <f>HLOOKUP(AO118,$AK$10:$AP$20,AL117)</f>
        <v>1.16</v>
      </c>
      <c r="AM119" s="85">
        <f>HLOOKUP(AO118,$AK$10:$AP$20,AM117)</f>
        <v>1.225</v>
      </c>
      <c r="AN119" s="86"/>
      <c r="AO119" s="87">
        <f>HLOOKUP(AP118,$AK$10:$AP$20,AL117)</f>
        <v>1.151</v>
      </c>
      <c r="AP119" s="88">
        <f>HLOOKUP(AP118,$AK$10:$AP$20,AM117)</f>
        <v>1.214</v>
      </c>
      <c r="AQ119" s="52"/>
      <c r="AR119" s="57"/>
      <c r="AS119" s="69"/>
      <c r="BE119" s="69">
        <v>19</v>
      </c>
      <c r="BF119" s="106">
        <f>LOOKUP(BE119,$B$26:$B$45,$Q$26:$Q$45)</f>
        <v>5.6</v>
      </c>
      <c r="BG119" s="107">
        <f>LOOKUP(BG118,$BE$10:$BE$21,$BF$10:$BF$21)</f>
        <v>5</v>
      </c>
      <c r="BH119" s="107">
        <f>LOOKUP(BH118,$BE$10:$BE$21,$BF$10:$BF$21)</f>
        <v>6</v>
      </c>
      <c r="BI119" s="106">
        <f>LOOKUP(BE119,$B$26:$B$45,$P$26:$P$45)</f>
        <v>0.35909886</v>
      </c>
      <c r="BJ119" s="94">
        <f>LOOKUP(BJ118,$BF$8:$BK$8,$BF$10:$BK$10)</f>
        <v>0.35</v>
      </c>
      <c r="BK119" s="94">
        <f>LOOKUP(BK118,$BF$8:$BK$8,$BF$10:$BK$10)</f>
        <v>0.4</v>
      </c>
      <c r="BL119" s="108">
        <f>((BJ120-BG120)/(BK119-BJ119))*(BI119-BJ119)+BG120</f>
        <v>0.19100349840000003</v>
      </c>
      <c r="BM119" s="109">
        <f>((BK120-BH120)/(BK119-BJ119))*(BI119-BJ119)+BH120</f>
        <v>0.15727558960000002</v>
      </c>
      <c r="BN119" s="110">
        <f>((BM119-BL119)/(BH119-BG119))*(BF119-BG119)+BL119</f>
        <v>0.17076675312000003</v>
      </c>
      <c r="BO119"/>
    </row>
    <row r="120" spans="2:67" ht="16.5" hidden="1" thickBot="1">
      <c r="B120" s="47"/>
      <c r="C120" s="47"/>
      <c r="D120" s="47"/>
      <c r="E120" s="47"/>
      <c r="F120" s="47"/>
      <c r="G120" s="47"/>
      <c r="H120" s="47"/>
      <c r="I120" s="47"/>
      <c r="J120" s="47"/>
      <c r="K120" s="47"/>
      <c r="L120" s="47"/>
      <c r="M120" s="47"/>
      <c r="N120" s="47"/>
      <c r="O120" s="47"/>
      <c r="Z120" s="52"/>
      <c r="AA120" s="67" t="s">
        <v>21</v>
      </c>
      <c r="AB120" s="67">
        <f>LOOKUP(AA121,$AB$10:$AB$20,$AA$10:$AA$20)</f>
        <v>5</v>
      </c>
      <c r="AC120" s="67">
        <f>AB120+1</f>
        <v>6</v>
      </c>
      <c r="AD120" s="68"/>
      <c r="AE120" s="67">
        <f>LOOKUP(AD121,$AB$10:$AG$10,$AB$8:$AG$8)</f>
        <v>3</v>
      </c>
      <c r="AF120" s="67">
        <f>AE120+1</f>
        <v>4</v>
      </c>
      <c r="AG120" s="52"/>
      <c r="AH120" s="52"/>
      <c r="AI120" s="69"/>
      <c r="AJ120" s="52"/>
      <c r="AK120" s="67" t="s">
        <v>21</v>
      </c>
      <c r="AL120" s="67">
        <f>LOOKUP(AK121,$AK$10:$AK$20,$AJ$10:$AJ$20)</f>
        <v>5</v>
      </c>
      <c r="AM120" s="67">
        <f>AL120+1</f>
        <v>6</v>
      </c>
      <c r="AN120" s="68"/>
      <c r="AO120" s="67">
        <f>LOOKUP(AN121,$AB$10:$AG$10,$AB$8:$AG$8)</f>
        <v>3</v>
      </c>
      <c r="AP120" s="67">
        <f>AO120+1</f>
        <v>4</v>
      </c>
      <c r="AQ120" s="52"/>
      <c r="AR120" s="52"/>
      <c r="AS120" s="69"/>
      <c r="BE120" s="80"/>
      <c r="BF120" s="52"/>
      <c r="BG120" s="111">
        <f>HLOOKUP(BJ119,$BF$10:$BK$21,BG118)</f>
        <v>0.187</v>
      </c>
      <c r="BH120" s="112">
        <f>HLOOKUP(BJ119,$BF$10:$BK$21,BH118)</f>
        <v>0.154</v>
      </c>
      <c r="BI120" s="113"/>
      <c r="BJ120" s="114">
        <f>HLOOKUP(BK119,$BF$10:$BK$21,BG118)</f>
        <v>0.209</v>
      </c>
      <c r="BK120" s="115">
        <f>HLOOKUP(BK119,$BF$10:$BK$21,BH118)</f>
        <v>0.172</v>
      </c>
      <c r="BL120" s="52"/>
      <c r="BM120" s="57"/>
      <c r="BN120" s="69"/>
      <c r="BO120"/>
    </row>
    <row r="121" spans="2:67" ht="16.5" hidden="1" thickBot="1">
      <c r="B121" s="47"/>
      <c r="C121" s="47"/>
      <c r="D121" s="47"/>
      <c r="E121" s="47"/>
      <c r="F121" s="47"/>
      <c r="G121" s="47"/>
      <c r="H121" s="47"/>
      <c r="I121" s="47"/>
      <c r="J121" s="47"/>
      <c r="K121" s="47"/>
      <c r="L121" s="47"/>
      <c r="M121" s="47"/>
      <c r="N121" s="47"/>
      <c r="O121" s="47"/>
      <c r="Z121" s="69">
        <v>19</v>
      </c>
      <c r="AA121" s="70">
        <f>LOOKUP(Z121,$B$26:$B$45,$Q$26:$Q$45)</f>
        <v>5.6</v>
      </c>
      <c r="AB121" s="71">
        <f>LOOKUP(AB120,$AA$10:$AA$20,$AB$10:$AB$20)</f>
        <v>5</v>
      </c>
      <c r="AC121" s="71">
        <f>LOOKUP(AC120,$AA$10:$AA$20,$AB$10:$AB$20)</f>
        <v>6</v>
      </c>
      <c r="AD121" s="70">
        <f>LOOKUP(Z121,$B$26:$B$45,$P$26:$P$45)</f>
        <v>0.35909886</v>
      </c>
      <c r="AE121" s="60">
        <f>LOOKUP(AE120,$AB$8:$AF$8,$AB$10:$AF$10)</f>
        <v>0.35</v>
      </c>
      <c r="AF121" s="60">
        <f>LOOKUP(AF120,$AB$8:$AG$8,$AB$10:$AG$10)</f>
        <v>0.4</v>
      </c>
      <c r="AG121" s="72">
        <f>((AE122-AB122)/(AF121-AE121))*(AD121-AE121)+AB122</f>
        <v>1.005</v>
      </c>
      <c r="AH121" s="73">
        <f>((AF122-AC122)/(AF121-AE121))*(AD121-AE121)+AC122</f>
        <v>1.0772720912</v>
      </c>
      <c r="AI121" s="74">
        <f>((AH121-AG121)/(AC121-AB121))*(AA121-AB121)+AG121</f>
        <v>1.04836325472</v>
      </c>
      <c r="AJ121" s="69">
        <v>19</v>
      </c>
      <c r="AK121" s="75">
        <f>LOOKUP(AJ121,$B$26:$B$45,$Q$26:$Q$45)</f>
        <v>5.6</v>
      </c>
      <c r="AL121" s="76">
        <f>LOOKUP(AL120,$AJ$10:$AJ$20,$AK$10:$AK$20)</f>
        <v>5</v>
      </c>
      <c r="AM121" s="76">
        <f>LOOKUP(AM120,$AJ$10:$AJ$20,$AK$10:$AK$20)</f>
        <v>6</v>
      </c>
      <c r="AN121" s="75">
        <f>LOOKUP(AJ121,$B$26:$B$45,$P$26:$P$45)</f>
        <v>0.35909886</v>
      </c>
      <c r="AO121" s="63">
        <f>LOOKUP(AO120,$AB$8:$AF$8,$AB$10:$AF$10)</f>
        <v>0.35</v>
      </c>
      <c r="AP121" s="63">
        <f>LOOKUP(AP120,$AB$8:$AG$8,$AB$10:$AG$10)</f>
        <v>0.4</v>
      </c>
      <c r="AQ121" s="77">
        <f>((AO122-AL122)/(AP121-AO121))*(AN121-AO121)+AL122</f>
        <v>1.0818180228</v>
      </c>
      <c r="AR121" s="78">
        <f>((AP122-AM122)/(AP121-AO121))*(AN121-AO121)+AM122</f>
        <v>1.1583622052</v>
      </c>
      <c r="AS121" s="79">
        <f>((AR121-AQ121)/(AM121-AL121))*(AK121-AL121)+AQ121</f>
        <v>1.12774453224</v>
      </c>
      <c r="BE121" s="52"/>
      <c r="BF121" s="67" t="s">
        <v>21</v>
      </c>
      <c r="BG121" s="67">
        <f>LOOKUP(BF122,$BF$10:$BF$21,$BE$10:$BE$21)</f>
        <v>6</v>
      </c>
      <c r="BH121" s="67">
        <f>BG121+1</f>
        <v>7</v>
      </c>
      <c r="BI121" s="68"/>
      <c r="BJ121" s="67">
        <f>LOOKUP(BI122,$BF$10:$BK$10,$BF$8:$BK$8)</f>
        <v>3</v>
      </c>
      <c r="BK121" s="67">
        <f>BJ121+1</f>
        <v>4</v>
      </c>
      <c r="BL121" s="52"/>
      <c r="BM121" s="52"/>
      <c r="BN121" s="69"/>
      <c r="BO121"/>
    </row>
    <row r="122" spans="2:67" ht="16.5" hidden="1" thickBot="1">
      <c r="B122" s="47"/>
      <c r="C122" s="47"/>
      <c r="D122" s="47"/>
      <c r="E122" s="47"/>
      <c r="F122" s="47"/>
      <c r="G122" s="47"/>
      <c r="H122" s="47"/>
      <c r="I122" s="47"/>
      <c r="J122" s="47"/>
      <c r="K122" s="47"/>
      <c r="L122" s="47"/>
      <c r="M122" s="47"/>
      <c r="N122" s="47"/>
      <c r="Z122" s="80"/>
      <c r="AA122" s="52"/>
      <c r="AB122" s="81">
        <f>HLOOKUP(AE121,$AB$10:$AG$20,AB120)</f>
        <v>1.005</v>
      </c>
      <c r="AC122" s="82">
        <f>HLOOKUP(AE121,$AB$10:$AG$20,AC120)</f>
        <v>1.078</v>
      </c>
      <c r="AD122" s="83"/>
      <c r="AE122" s="81">
        <f>HLOOKUP(AF121,$AB$10:$AG$20,AB120)</f>
        <v>1.005</v>
      </c>
      <c r="AF122" s="82">
        <f>HLOOKUP(AF121,$AB$10:$AG$20,AC120)</f>
        <v>1.074</v>
      </c>
      <c r="AG122" s="52"/>
      <c r="AH122" s="57"/>
      <c r="AI122" s="52"/>
      <c r="AJ122" s="80"/>
      <c r="AK122" s="52"/>
      <c r="AL122" s="87">
        <f>HLOOKUP(AO121,$AK$10:$AP$20,AL120)</f>
        <v>1.082</v>
      </c>
      <c r="AM122" s="85">
        <f>HLOOKUP(AO121,$AK$10:$AP$20,AM120)</f>
        <v>1.16</v>
      </c>
      <c r="AN122" s="86"/>
      <c r="AO122" s="87">
        <f>HLOOKUP(AP121,$AK$10:$AP$20,AL120)</f>
        <v>1.081</v>
      </c>
      <c r="AP122" s="88">
        <f>HLOOKUP(AP121,$AK$10:$AP$20,AM120)</f>
        <v>1.151</v>
      </c>
      <c r="AQ122" s="52"/>
      <c r="AR122" s="57"/>
      <c r="AS122" s="69"/>
      <c r="BE122" s="69">
        <v>20</v>
      </c>
      <c r="BF122" s="106">
        <f>LOOKUP(BE122,$B$26:$B$45,$Q$26:$Q$45)</f>
        <v>5.6</v>
      </c>
      <c r="BG122" s="107">
        <f>LOOKUP(BG121,$BE$10:$BE$21,$BF$10:$BF$21)</f>
        <v>5</v>
      </c>
      <c r="BH122" s="107">
        <f>LOOKUP(BH121,$BE$10:$BE$21,$BF$10:$BF$21)</f>
        <v>6</v>
      </c>
      <c r="BI122" s="106">
        <f>LOOKUP(BE122,$B$26:$B$45,$P$26:$P$45)</f>
        <v>0.35909886</v>
      </c>
      <c r="BJ122" s="94">
        <f>LOOKUP(BJ121,$BF$8:$BK$8,$BF$10:$BK$10)</f>
        <v>0.35</v>
      </c>
      <c r="BK122" s="94">
        <f>LOOKUP(BK121,$BF$8:$BK$8,$BF$10:$BK$10)</f>
        <v>0.4</v>
      </c>
      <c r="BL122" s="108">
        <f>((BJ123-BG123)/(BK122-BJ122))*(BI122-BJ122)+BG123</f>
        <v>0.19100349840000003</v>
      </c>
      <c r="BM122" s="109">
        <f>((BK123-BH123)/(BK122-BJ122))*(BI122-BJ122)+BH123</f>
        <v>0.15727558960000002</v>
      </c>
      <c r="BN122" s="110">
        <f>((BM122-BL122)/(BH122-BG122))*(BF122-BG122)+BL122</f>
        <v>0.17076675312000003</v>
      </c>
      <c r="BO122"/>
    </row>
    <row r="123" spans="2:67" ht="16.5" hidden="1" thickBot="1">
      <c r="B123" s="47"/>
      <c r="C123" s="47"/>
      <c r="D123" s="47"/>
      <c r="E123" s="47"/>
      <c r="F123" s="47"/>
      <c r="G123" s="47"/>
      <c r="H123" s="47"/>
      <c r="I123" s="47"/>
      <c r="J123" s="47"/>
      <c r="K123" s="47"/>
      <c r="L123" s="47"/>
      <c r="Z123" s="52"/>
      <c r="AA123" s="67" t="s">
        <v>21</v>
      </c>
      <c r="AB123" s="67">
        <f>LOOKUP(AA124,$AB$10:$AB$20,$AA$10:$AA$20)</f>
        <v>5</v>
      </c>
      <c r="AC123" s="67">
        <f>AB123+1</f>
        <v>6</v>
      </c>
      <c r="AD123" s="68"/>
      <c r="AE123" s="67">
        <f>LOOKUP(AD124,$AB$10:$AG$10,$AB$8:$AG$8)</f>
        <v>3</v>
      </c>
      <c r="AF123" s="67">
        <f>AE123+1</f>
        <v>4</v>
      </c>
      <c r="AG123" s="52"/>
      <c r="AH123" s="52"/>
      <c r="AI123" s="69"/>
      <c r="AJ123" s="52"/>
      <c r="AK123" s="67" t="s">
        <v>21</v>
      </c>
      <c r="AL123" s="67">
        <f>LOOKUP(AK124,$AK$10:$AK$20,$AJ$10:$AJ$20)</f>
        <v>5</v>
      </c>
      <c r="AM123" s="67">
        <f>AL123+1</f>
        <v>6</v>
      </c>
      <c r="AN123" s="68"/>
      <c r="AO123" s="67">
        <f>LOOKUP(AN124,$AB$10:$AG$10,$AB$8:$AG$8)</f>
        <v>3</v>
      </c>
      <c r="AP123" s="67">
        <f>AO123+1</f>
        <v>4</v>
      </c>
      <c r="AQ123" s="52"/>
      <c r="AR123" s="52"/>
      <c r="AS123" s="69"/>
      <c r="BE123" s="80"/>
      <c r="BF123" s="52"/>
      <c r="BG123" s="111">
        <f>HLOOKUP(BJ122,$BF$10:$BK$21,BG121)</f>
        <v>0.187</v>
      </c>
      <c r="BH123" s="112">
        <f>HLOOKUP(BJ122,$BF$10:$BK$21,BH121)</f>
        <v>0.154</v>
      </c>
      <c r="BI123" s="113"/>
      <c r="BJ123" s="114">
        <f>HLOOKUP(BK122,$BF$10:$BK$21,BG121)</f>
        <v>0.209</v>
      </c>
      <c r="BK123" s="115">
        <f>HLOOKUP(BK122,$BF$10:$BK$21,BH121)</f>
        <v>0.172</v>
      </c>
      <c r="BL123" s="52"/>
      <c r="BM123" s="57"/>
      <c r="BN123" s="69"/>
      <c r="BO123"/>
    </row>
    <row r="124" spans="2:67" ht="16.5" hidden="1" thickBot="1">
      <c r="B124" s="47"/>
      <c r="C124" s="47"/>
      <c r="D124" s="47"/>
      <c r="E124" s="47"/>
      <c r="F124" s="47"/>
      <c r="G124" s="47"/>
      <c r="H124" s="47"/>
      <c r="I124" s="47"/>
      <c r="J124" s="47"/>
      <c r="K124" s="47"/>
      <c r="L124" s="47"/>
      <c r="Z124" s="69">
        <v>20</v>
      </c>
      <c r="AA124" s="70">
        <f>LOOKUP(Z124,$B$26:$B$45,$Q$26:$Q$45)</f>
        <v>5.6</v>
      </c>
      <c r="AB124" s="71">
        <f>LOOKUP(AB123,$AA$10:$AA$20,$AB$10:$AB$20)</f>
        <v>5</v>
      </c>
      <c r="AC124" s="71">
        <f>LOOKUP(AC123,$AA$10:$AA$20,$AB$10:$AB$20)</f>
        <v>6</v>
      </c>
      <c r="AD124" s="70">
        <f>LOOKUP(Z124,$B$26:$B$45,$P$26:$P$45)</f>
        <v>0.35909886</v>
      </c>
      <c r="AE124" s="60">
        <f>LOOKUP(AE123,$AB$8:$AF$8,$AB$10:$AF$10)</f>
        <v>0.35</v>
      </c>
      <c r="AF124" s="60">
        <f>LOOKUP(AF123,$AB$8:$AG$8,$AB$10:$AG$10)</f>
        <v>0.4</v>
      </c>
      <c r="AG124" s="72">
        <f>((AE125-AB125)/(AF124-AE124))*(AD124-AE124)+AB125</f>
        <v>1.005</v>
      </c>
      <c r="AH124" s="73">
        <f>((AF125-AC125)/(AF124-AE124))*(AD124-AE124)+AC125</f>
        <v>1.0772720912</v>
      </c>
      <c r="AI124" s="74">
        <f>((AH124-AG124)/(AC124-AB124))*(AA124-AB124)+AG124</f>
        <v>1.04836325472</v>
      </c>
      <c r="AJ124" s="69">
        <v>20</v>
      </c>
      <c r="AK124" s="75">
        <f>LOOKUP(AJ124,$B$26:$B$45,$Q$26:$Q$45)</f>
        <v>5.6</v>
      </c>
      <c r="AL124" s="76">
        <f>LOOKUP(AL123,$AJ$10:$AJ$20,$AK$10:$AK$20)</f>
        <v>5</v>
      </c>
      <c r="AM124" s="76">
        <f>LOOKUP(AM123,$AJ$10:$AJ$20,$AK$10:$AK$20)</f>
        <v>6</v>
      </c>
      <c r="AN124" s="75">
        <f>LOOKUP(AJ124,$B$26:$B$45,$P$26:$P$45)</f>
        <v>0.35909886</v>
      </c>
      <c r="AO124" s="63">
        <f>LOOKUP(AO123,$AB$8:$AF$8,$AB$10:$AF$10)</f>
        <v>0.35</v>
      </c>
      <c r="AP124" s="63">
        <f>LOOKUP(AP123,$AB$8:$AG$8,$AB$10:$AG$10)</f>
        <v>0.4</v>
      </c>
      <c r="AQ124" s="77">
        <f>((AO125-AL125)/(AP124-AO124))*(AN124-AO124)+AL125</f>
        <v>1.0818180228</v>
      </c>
      <c r="AR124" s="78">
        <f>((AP125-AM125)/(AP124-AO124))*(AN124-AO124)+AM125</f>
        <v>1.1583622052</v>
      </c>
      <c r="AS124" s="79">
        <f>((AR124-AQ124)/(AM124-AL124))*(AK124-AL124)+AQ124</f>
        <v>1.12774453224</v>
      </c>
      <c r="BF124"/>
      <c r="BG124"/>
      <c r="BH124"/>
      <c r="BI124"/>
      <c r="BJ124"/>
      <c r="BK124"/>
      <c r="BL124"/>
      <c r="BM124"/>
      <c r="BN124"/>
      <c r="BO124"/>
    </row>
    <row r="125" spans="26:67" ht="16.5" hidden="1" thickBot="1">
      <c r="Z125" s="80"/>
      <c r="AA125" s="52"/>
      <c r="AB125" s="81">
        <f>HLOOKUP(AE124,$AB$10:$AG$20,AB123)</f>
        <v>1.005</v>
      </c>
      <c r="AC125" s="82">
        <f>HLOOKUP(AE124,$AB$10:$AG$20,AC123)</f>
        <v>1.078</v>
      </c>
      <c r="AD125" s="83"/>
      <c r="AE125" s="81">
        <f>HLOOKUP(AF124,$AB$10:$AG$20,AB123)</f>
        <v>1.005</v>
      </c>
      <c r="AF125" s="82">
        <f>HLOOKUP(AF124,$AB$10:$AG$20,AC123)</f>
        <v>1.074</v>
      </c>
      <c r="AG125" s="52"/>
      <c r="AH125" s="57"/>
      <c r="AI125" s="52"/>
      <c r="AJ125" s="80"/>
      <c r="AK125" s="52"/>
      <c r="AL125" s="87">
        <f>HLOOKUP(AO124,$AK$10:$AP$20,AL123)</f>
        <v>1.082</v>
      </c>
      <c r="AM125" s="88">
        <f>HLOOKUP(AO124,$AK$10:$AP$20,AM123)</f>
        <v>1.16</v>
      </c>
      <c r="AN125" s="86"/>
      <c r="AO125" s="87">
        <f>HLOOKUP(AP124,$AK$10:$AP$20,AL123)</f>
        <v>1.081</v>
      </c>
      <c r="AP125" s="88">
        <f>HLOOKUP(AP124,$AK$10:$AP$20,AM123)</f>
        <v>1.151</v>
      </c>
      <c r="AQ125" s="52"/>
      <c r="AR125" s="57"/>
      <c r="AS125" s="69"/>
      <c r="BF125"/>
      <c r="BG125"/>
      <c r="BH125"/>
      <c r="BI125"/>
      <c r="BJ125"/>
      <c r="BK125"/>
      <c r="BL125"/>
      <c r="BM125"/>
      <c r="BN125"/>
      <c r="BO125"/>
    </row>
    <row r="126" spans="37:67" ht="15.75" hidden="1">
      <c r="AK126" s="47"/>
      <c r="BF126"/>
      <c r="BG126"/>
      <c r="BH126"/>
      <c r="BI126"/>
      <c r="BJ126"/>
      <c r="BK126"/>
      <c r="BL126"/>
      <c r="BM126"/>
      <c r="BN126"/>
      <c r="BO126"/>
    </row>
    <row r="127" ht="15.75" hidden="1">
      <c r="AK127" s="47"/>
    </row>
    <row r="128" ht="15.75" hidden="1">
      <c r="AK128" s="47"/>
    </row>
    <row r="129" ht="15.75" hidden="1">
      <c r="AK129" s="47"/>
    </row>
    <row r="130" ht="15.75" hidden="1">
      <c r="AK130" s="47"/>
    </row>
    <row r="131" ht="15.75">
      <c r="AK131" s="47"/>
    </row>
    <row r="132" ht="15.75">
      <c r="AK132" s="47"/>
    </row>
    <row r="133" ht="15.75">
      <c r="AK133" s="47"/>
    </row>
    <row r="134" ht="15.75">
      <c r="AK134" s="47"/>
    </row>
  </sheetData>
  <sheetProtection password="CC3B" sheet="1" objects="1" scenarios="1"/>
  <mergeCells count="33">
    <mergeCell ref="F92:J92"/>
    <mergeCell ref="BF7:BK7"/>
    <mergeCell ref="BG9:BJ9"/>
    <mergeCell ref="C7:D7"/>
    <mergeCell ref="AT12:AU12"/>
    <mergeCell ref="AV12:AW12"/>
    <mergeCell ref="AT9:AU9"/>
    <mergeCell ref="AV9:AW9"/>
    <mergeCell ref="AT10:AU10"/>
    <mergeCell ref="AV10:AW10"/>
    <mergeCell ref="B17:E17"/>
    <mergeCell ref="AC9:AF9"/>
    <mergeCell ref="AB7:AF7"/>
    <mergeCell ref="AK7:AO7"/>
    <mergeCell ref="B14:E14"/>
    <mergeCell ref="B15:E15"/>
    <mergeCell ref="E7:F7"/>
    <mergeCell ref="E9:J9"/>
    <mergeCell ref="E10:J10"/>
    <mergeCell ref="E11:J11"/>
    <mergeCell ref="AV13:AW13"/>
    <mergeCell ref="B3:N3"/>
    <mergeCell ref="C5:L5"/>
    <mergeCell ref="AL9:AO9"/>
    <mergeCell ref="AT11:AU11"/>
    <mergeCell ref="AV11:AW11"/>
    <mergeCell ref="AT13:AU13"/>
    <mergeCell ref="AT15:BD15"/>
    <mergeCell ref="J90:K90"/>
    <mergeCell ref="AT14:AU14"/>
    <mergeCell ref="AV14:AW14"/>
    <mergeCell ref="J88:K88"/>
    <mergeCell ref="J89:K89"/>
  </mergeCells>
  <printOptions/>
  <pageMargins left="0.48" right="0.26" top="1" bottom="1" header="0" footer="0"/>
  <pageSetup horizontalDpi="300" verticalDpi="300" orientation="portrait" paperSize="9" r:id="rId3"/>
  <legacyDrawing r:id="rId2"/>
</worksheet>
</file>

<file path=xl/worksheets/sheet3.xml><?xml version="1.0" encoding="utf-8"?>
<worksheet xmlns="http://schemas.openxmlformats.org/spreadsheetml/2006/main" xmlns:r="http://schemas.openxmlformats.org/officeDocument/2006/relationships">
  <sheetPr codeName="Hoja13"/>
  <dimension ref="A1:BO94"/>
  <sheetViews>
    <sheetView showGridLines="0" showRowColHeaders="0" workbookViewId="0" topLeftCell="A31">
      <selection activeCell="H45" sqref="H45"/>
    </sheetView>
  </sheetViews>
  <sheetFormatPr defaultColWidth="11.421875" defaultRowHeight="12.75"/>
  <cols>
    <col min="1" max="1" width="2.421875" style="10" customWidth="1"/>
    <col min="2" max="2" width="7.28125" style="10" customWidth="1"/>
    <col min="3" max="6" width="6.421875" style="10" customWidth="1"/>
    <col min="7" max="7" width="6.57421875" style="10" customWidth="1"/>
    <col min="8" max="8" width="6.421875" style="10" customWidth="1"/>
    <col min="9" max="9" width="7.8515625" style="10" customWidth="1"/>
    <col min="10" max="14" width="6.421875" style="10" customWidth="1"/>
    <col min="15" max="15" width="6.421875" style="10" hidden="1" customWidth="1"/>
    <col min="16" max="16" width="9.28125" style="10" hidden="1" customWidth="1"/>
    <col min="17" max="17" width="8.57421875" style="10" hidden="1" customWidth="1"/>
    <col min="18" max="18" width="8.7109375" style="10" hidden="1" customWidth="1"/>
    <col min="19" max="19" width="8.00390625" style="10" hidden="1" customWidth="1"/>
    <col min="20" max="20" width="10.00390625" style="10" hidden="1" customWidth="1"/>
    <col min="21" max="22" width="8.00390625" style="10" hidden="1" customWidth="1"/>
    <col min="23" max="23" width="9.421875" style="10" hidden="1" customWidth="1"/>
    <col min="24" max="24" width="7.57421875" style="10" hidden="1" customWidth="1"/>
    <col min="25" max="25" width="3.28125" style="10" hidden="1" customWidth="1"/>
    <col min="26" max="26" width="3.57421875" style="10" hidden="1" customWidth="1"/>
    <col min="27" max="27" width="6.8515625" style="10" hidden="1" customWidth="1"/>
    <col min="28" max="28" width="6.7109375" style="10" hidden="1" customWidth="1"/>
    <col min="29" max="29" width="6.8515625" style="10" hidden="1" customWidth="1"/>
    <col min="30" max="30" width="6.57421875" style="10" hidden="1" customWidth="1"/>
    <col min="31" max="31" width="6.8515625" style="10" hidden="1" customWidth="1"/>
    <col min="32" max="32" width="8.421875" style="10" hidden="1" customWidth="1"/>
    <col min="33" max="33" width="6.00390625" style="10" hidden="1" customWidth="1"/>
    <col min="34" max="34" width="6.140625" style="11" hidden="1" customWidth="1"/>
    <col min="35" max="35" width="11.8515625" style="10" hidden="1" customWidth="1"/>
    <col min="36" max="36" width="6.7109375" style="10" hidden="1" customWidth="1"/>
    <col min="37" max="37" width="7.28125" style="10" hidden="1" customWidth="1"/>
    <col min="38" max="38" width="8.00390625" style="10" hidden="1" customWidth="1"/>
    <col min="39" max="39" width="9.421875" style="10" hidden="1" customWidth="1"/>
    <col min="40" max="40" width="5.7109375" style="10" hidden="1" customWidth="1"/>
    <col min="41" max="41" width="6.57421875" style="10" hidden="1" customWidth="1"/>
    <col min="42" max="44" width="7.7109375" style="10" hidden="1" customWidth="1"/>
    <col min="45" max="46" width="11.421875" style="10" hidden="1" customWidth="1"/>
    <col min="47" max="47" width="9.57421875" style="10" hidden="1" customWidth="1"/>
    <col min="48" max="48" width="11.140625" style="10" hidden="1" customWidth="1"/>
    <col min="49" max="49" width="6.8515625" style="10" hidden="1" customWidth="1"/>
    <col min="50" max="50" width="6.28125" style="10" hidden="1" customWidth="1"/>
    <col min="51" max="51" width="9.8515625" style="10" hidden="1" customWidth="1"/>
    <col min="52" max="52" width="9.421875" style="10" hidden="1" customWidth="1"/>
    <col min="53" max="53" width="10.8515625" style="10" hidden="1" customWidth="1"/>
    <col min="54" max="54" width="10.7109375" style="10" hidden="1" customWidth="1"/>
    <col min="55" max="55" width="9.421875" style="10" hidden="1" customWidth="1"/>
    <col min="56" max="56" width="7.7109375" style="10" hidden="1" customWidth="1"/>
    <col min="57" max="57" width="7.140625" style="10" hidden="1" customWidth="1"/>
    <col min="58" max="58" width="9.140625" style="10" hidden="1" customWidth="1"/>
    <col min="59" max="59" width="8.8515625" style="10" hidden="1" customWidth="1"/>
    <col min="60" max="60" width="7.7109375" style="10" hidden="1" customWidth="1"/>
    <col min="61" max="61" width="6.8515625" style="10" hidden="1" customWidth="1"/>
    <col min="62" max="62" width="6.7109375" style="10" hidden="1" customWidth="1"/>
    <col min="63" max="63" width="7.421875" style="10" hidden="1" customWidth="1"/>
    <col min="64" max="64" width="7.7109375" style="10" hidden="1" customWidth="1"/>
    <col min="65" max="66" width="11.421875" style="10" hidden="1" customWidth="1"/>
    <col min="67" max="67" width="0" style="10" hidden="1" customWidth="1"/>
    <col min="68" max="16384" width="11.421875" style="10" customWidth="1"/>
  </cols>
  <sheetData>
    <row r="1" ht="32.25" customHeight="1">
      <c r="A1" s="10" t="s">
        <v>24</v>
      </c>
    </row>
    <row r="2" spans="1:34" s="13" customFormat="1" ht="12" customHeight="1">
      <c r="A2" s="12"/>
      <c r="B2" s="12"/>
      <c r="C2" s="12"/>
      <c r="D2" s="12"/>
      <c r="E2" s="12"/>
      <c r="F2" s="12"/>
      <c r="G2" s="12"/>
      <c r="AB2" s="14" t="s">
        <v>37</v>
      </c>
      <c r="AC2" s="14"/>
      <c r="AH2" s="15"/>
    </row>
    <row r="3" spans="2:63" ht="15.75" customHeight="1">
      <c r="B3" s="251" t="s">
        <v>115</v>
      </c>
      <c r="C3" s="251"/>
      <c r="D3" s="251"/>
      <c r="E3" s="251"/>
      <c r="F3" s="251"/>
      <c r="G3" s="251"/>
      <c r="H3" s="251"/>
      <c r="I3" s="251"/>
      <c r="J3" s="251"/>
      <c r="K3" s="251"/>
      <c r="L3" s="251"/>
      <c r="M3" s="251"/>
      <c r="N3" s="251"/>
      <c r="O3" s="16"/>
      <c r="AB3" s="17" t="s">
        <v>59</v>
      </c>
      <c r="AC3" s="18">
        <v>1</v>
      </c>
      <c r="BG3"/>
      <c r="BH3"/>
      <c r="BI3"/>
      <c r="BJ3"/>
      <c r="BK3"/>
    </row>
    <row r="4" spans="28:29" ht="11.25" customHeight="1">
      <c r="AB4" s="17" t="s">
        <v>60</v>
      </c>
      <c r="AC4" s="17">
        <v>1.017</v>
      </c>
    </row>
    <row r="5" spans="3:29" ht="14.25" customHeight="1">
      <c r="C5" s="251" t="s">
        <v>55</v>
      </c>
      <c r="D5" s="251"/>
      <c r="E5" s="251"/>
      <c r="F5" s="251"/>
      <c r="G5" s="251"/>
      <c r="H5" s="251"/>
      <c r="I5" s="251"/>
      <c r="J5" s="251"/>
      <c r="K5" s="251"/>
      <c r="L5" s="251"/>
      <c r="N5" s="19"/>
      <c r="AB5" s="17" t="s">
        <v>61</v>
      </c>
      <c r="AC5" s="17">
        <v>1.061</v>
      </c>
    </row>
    <row r="6" spans="16:60" ht="11.25" customHeight="1">
      <c r="P6" s="16"/>
      <c r="Q6" s="16"/>
      <c r="R6" s="16"/>
      <c r="S6" s="16"/>
      <c r="T6" s="16"/>
      <c r="U6" s="16"/>
      <c r="V6" s="16"/>
      <c r="W6" s="16"/>
      <c r="X6" s="16"/>
      <c r="AB6" s="20"/>
      <c r="AC6" s="20"/>
      <c r="BF6" s="91"/>
      <c r="BG6" s="92"/>
      <c r="BH6" s="92"/>
    </row>
    <row r="7" spans="2:63" ht="15.75">
      <c r="B7" s="10" t="s">
        <v>26</v>
      </c>
      <c r="C7" s="278"/>
      <c r="D7" s="278"/>
      <c r="E7" s="269" t="s">
        <v>119</v>
      </c>
      <c r="F7" s="269"/>
      <c r="L7" s="21"/>
      <c r="M7" s="21"/>
      <c r="AB7" s="259" t="s">
        <v>41</v>
      </c>
      <c r="AC7" s="260"/>
      <c r="AD7" s="260"/>
      <c r="AE7" s="260"/>
      <c r="AF7" s="261"/>
      <c r="AG7" s="22"/>
      <c r="AH7" s="22"/>
      <c r="AI7" s="22"/>
      <c r="AK7" s="262" t="s">
        <v>42</v>
      </c>
      <c r="AL7" s="263"/>
      <c r="AM7" s="263"/>
      <c r="AN7" s="263"/>
      <c r="AO7" s="264"/>
      <c r="BF7" s="273" t="s">
        <v>74</v>
      </c>
      <c r="BG7" s="274"/>
      <c r="BH7" s="274"/>
      <c r="BI7" s="274"/>
      <c r="BJ7" s="274"/>
      <c r="BK7" s="274"/>
    </row>
    <row r="8" spans="11:63" ht="9.75" customHeight="1" thickBot="1">
      <c r="K8" s="23"/>
      <c r="AB8" s="20">
        <v>1</v>
      </c>
      <c r="AC8" s="10">
        <v>2</v>
      </c>
      <c r="AD8" s="10">
        <v>3</v>
      </c>
      <c r="AE8" s="10">
        <v>4</v>
      </c>
      <c r="AF8" s="10">
        <v>5</v>
      </c>
      <c r="AG8" s="11">
        <v>6</v>
      </c>
      <c r="AH8" s="24"/>
      <c r="AI8" s="24"/>
      <c r="AK8" s="25">
        <v>1</v>
      </c>
      <c r="AL8" s="25">
        <v>2</v>
      </c>
      <c r="AM8" s="25">
        <v>3</v>
      </c>
      <c r="AN8" s="25">
        <v>4</v>
      </c>
      <c r="AO8" s="25">
        <v>5</v>
      </c>
      <c r="AP8" s="24">
        <v>6</v>
      </c>
      <c r="BF8" s="101">
        <v>1</v>
      </c>
      <c r="BG8" s="101">
        <v>2</v>
      </c>
      <c r="BH8" s="101">
        <v>3</v>
      </c>
      <c r="BI8" s="101">
        <v>4</v>
      </c>
      <c r="BJ8" s="101">
        <v>5</v>
      </c>
      <c r="BK8" s="102">
        <v>6</v>
      </c>
    </row>
    <row r="9" spans="2:63" ht="15" customHeight="1" thickBot="1">
      <c r="B9" s="10" t="s">
        <v>25</v>
      </c>
      <c r="D9" s="54"/>
      <c r="E9" s="270" t="s">
        <v>120</v>
      </c>
      <c r="F9" s="270"/>
      <c r="G9" s="270"/>
      <c r="H9" s="270"/>
      <c r="I9" s="270"/>
      <c r="J9" s="270"/>
      <c r="M9" s="140" t="s">
        <v>69</v>
      </c>
      <c r="N9" s="140" t="s">
        <v>70</v>
      </c>
      <c r="AB9" s="26" t="s">
        <v>50</v>
      </c>
      <c r="AC9" s="256" t="s">
        <v>40</v>
      </c>
      <c r="AD9" s="257"/>
      <c r="AE9" s="257"/>
      <c r="AF9" s="258"/>
      <c r="AG9" s="29"/>
      <c r="AH9" s="29"/>
      <c r="AI9" s="29"/>
      <c r="AK9" s="30" t="s">
        <v>48</v>
      </c>
      <c r="AL9" s="252" t="s">
        <v>40</v>
      </c>
      <c r="AM9" s="253"/>
      <c r="AN9" s="253"/>
      <c r="AO9" s="254"/>
      <c r="AP9" s="29"/>
      <c r="AT9" s="280" t="s">
        <v>4</v>
      </c>
      <c r="AU9" s="280"/>
      <c r="AV9" s="280" t="s">
        <v>5</v>
      </c>
      <c r="AW9" s="280"/>
      <c r="AX9" s="34" t="s">
        <v>6</v>
      </c>
      <c r="AY9" s="34" t="s">
        <v>7</v>
      </c>
      <c r="AZ9" s="34" t="s">
        <v>8</v>
      </c>
      <c r="BA9" s="35" t="s">
        <v>68</v>
      </c>
      <c r="BB9" s="35" t="s">
        <v>54</v>
      </c>
      <c r="BF9" s="93" t="s">
        <v>48</v>
      </c>
      <c r="BG9" s="275" t="s">
        <v>40</v>
      </c>
      <c r="BH9" s="276"/>
      <c r="BI9" s="276"/>
      <c r="BJ9" s="277"/>
      <c r="BK9" s="94"/>
    </row>
    <row r="10" spans="2:63" ht="15" customHeight="1" thickBot="1">
      <c r="B10" s="10" t="s">
        <v>27</v>
      </c>
      <c r="D10" s="54"/>
      <c r="E10" s="270" t="s">
        <v>121</v>
      </c>
      <c r="F10" s="270"/>
      <c r="G10" s="270"/>
      <c r="H10" s="270"/>
      <c r="I10" s="270"/>
      <c r="J10" s="270"/>
      <c r="M10" s="139">
        <f>CálculoMamo1!M10</f>
        <v>23</v>
      </c>
      <c r="N10" s="139">
        <f>CálculoMamo1!N10</f>
        <v>23</v>
      </c>
      <c r="AA10" s="10">
        <v>1</v>
      </c>
      <c r="AB10" s="36" t="s">
        <v>49</v>
      </c>
      <c r="AC10" s="27">
        <v>0.3</v>
      </c>
      <c r="AD10" s="28">
        <v>0.35</v>
      </c>
      <c r="AE10" s="28">
        <v>0.4</v>
      </c>
      <c r="AF10" s="9">
        <v>0.45</v>
      </c>
      <c r="AG10" s="9">
        <v>0.5</v>
      </c>
      <c r="AH10" s="29"/>
      <c r="AI10" s="29"/>
      <c r="AJ10" s="25">
        <v>1</v>
      </c>
      <c r="AK10" s="37" t="s">
        <v>49</v>
      </c>
      <c r="AL10" s="31">
        <v>0.3</v>
      </c>
      <c r="AM10" s="32">
        <v>0.35</v>
      </c>
      <c r="AN10" s="32">
        <v>0.4</v>
      </c>
      <c r="AO10" s="33">
        <v>0.45</v>
      </c>
      <c r="AP10" s="33">
        <v>0.5</v>
      </c>
      <c r="AT10" s="248" t="s">
        <v>10</v>
      </c>
      <c r="AU10" s="248"/>
      <c r="AV10" s="248" t="s">
        <v>15</v>
      </c>
      <c r="AW10" s="248"/>
      <c r="AX10" s="38">
        <v>3.06</v>
      </c>
      <c r="AY10" s="38">
        <v>-0.000326</v>
      </c>
      <c r="AZ10" s="38">
        <v>0.0273</v>
      </c>
      <c r="BA10" s="116">
        <f>F16/((F15)^AX10)</f>
        <v>0.00109206973668048</v>
      </c>
      <c r="BB10" s="116">
        <f>F17-AY10*F15^2-AZ10*F15</f>
        <v>-0.14971714000000003</v>
      </c>
      <c r="BC10" s="117" t="s">
        <v>59</v>
      </c>
      <c r="BE10" s="101">
        <v>1</v>
      </c>
      <c r="BF10" s="95" t="s">
        <v>49</v>
      </c>
      <c r="BG10" s="96">
        <v>0.3</v>
      </c>
      <c r="BH10" s="97">
        <v>0.35</v>
      </c>
      <c r="BI10" s="97">
        <v>0.4</v>
      </c>
      <c r="BJ10" s="98">
        <v>0.45</v>
      </c>
      <c r="BK10" s="98">
        <v>0.5</v>
      </c>
    </row>
    <row r="11" spans="2:63" ht="15" customHeight="1">
      <c r="B11" s="10" t="s">
        <v>29</v>
      </c>
      <c r="D11" s="54"/>
      <c r="E11" s="270" t="s">
        <v>122</v>
      </c>
      <c r="F11" s="270"/>
      <c r="G11" s="270"/>
      <c r="H11" s="270"/>
      <c r="I11" s="270"/>
      <c r="J11" s="270"/>
      <c r="M11" s="139">
        <f>CálculoMamo1!M11</f>
        <v>24</v>
      </c>
      <c r="N11" s="139">
        <f>CálculoMamo1!N11</f>
        <v>24</v>
      </c>
      <c r="AA11" s="10">
        <v>2</v>
      </c>
      <c r="AB11" s="39">
        <v>2</v>
      </c>
      <c r="AC11" s="39">
        <v>0.885</v>
      </c>
      <c r="AD11" s="39">
        <v>0.891</v>
      </c>
      <c r="AE11" s="39">
        <v>0.9</v>
      </c>
      <c r="AF11" s="39">
        <v>0.905</v>
      </c>
      <c r="AG11" s="39">
        <v>0.91</v>
      </c>
      <c r="AH11" s="29"/>
      <c r="AI11" s="29"/>
      <c r="AJ11" s="25">
        <v>2</v>
      </c>
      <c r="AK11" s="40">
        <v>2</v>
      </c>
      <c r="AL11" s="40">
        <v>0.885</v>
      </c>
      <c r="AM11" s="40">
        <v>0.891</v>
      </c>
      <c r="AN11" s="40">
        <v>0.9</v>
      </c>
      <c r="AO11" s="40">
        <v>0.905</v>
      </c>
      <c r="AP11" s="40">
        <v>0.91</v>
      </c>
      <c r="AT11" s="248" t="s">
        <v>11</v>
      </c>
      <c r="AU11" s="248"/>
      <c r="AV11" s="248" t="s">
        <v>16</v>
      </c>
      <c r="AW11" s="248"/>
      <c r="AX11" s="38">
        <v>3.24</v>
      </c>
      <c r="AY11" s="38">
        <v>-0.000624</v>
      </c>
      <c r="AZ11" s="38">
        <v>0.0445</v>
      </c>
      <c r="BA11" s="118">
        <f>G16/((G15)^AX11)</f>
        <v>0.0004978822352020204</v>
      </c>
      <c r="BB11" s="118">
        <f>G17-AY11*G15^2-AZ11*G15</f>
        <v>-0.31773335999999996</v>
      </c>
      <c r="BC11" s="119" t="s">
        <v>60</v>
      </c>
      <c r="BE11" s="101">
        <v>2</v>
      </c>
      <c r="BF11" s="99">
        <v>2</v>
      </c>
      <c r="BG11" s="99">
        <v>0.39</v>
      </c>
      <c r="BH11" s="99">
        <v>0.433</v>
      </c>
      <c r="BI11" s="99">
        <v>0.473</v>
      </c>
      <c r="BJ11" s="99">
        <v>0.509</v>
      </c>
      <c r="BK11" s="99">
        <v>0.543</v>
      </c>
    </row>
    <row r="12" spans="4:63" ht="15" customHeight="1">
      <c r="D12" s="54"/>
      <c r="E12" s="163"/>
      <c r="F12" s="163"/>
      <c r="G12" s="163"/>
      <c r="H12" s="163"/>
      <c r="I12" s="163"/>
      <c r="J12" s="163"/>
      <c r="M12" s="139">
        <f>CálculoMamo1!M12</f>
        <v>25</v>
      </c>
      <c r="N12" s="139">
        <f>CálculoMamo1!N12</f>
        <v>24.9</v>
      </c>
      <c r="AA12" s="10">
        <v>3</v>
      </c>
      <c r="AB12" s="42">
        <v>3</v>
      </c>
      <c r="AC12" s="42">
        <v>0.894</v>
      </c>
      <c r="AD12" s="42">
        <v>0.898</v>
      </c>
      <c r="AE12" s="42">
        <v>0.903</v>
      </c>
      <c r="AF12" s="42">
        <v>0.906</v>
      </c>
      <c r="AG12" s="42">
        <v>0.911</v>
      </c>
      <c r="AH12" s="29"/>
      <c r="AI12" s="29"/>
      <c r="AJ12" s="25">
        <v>3</v>
      </c>
      <c r="AK12" s="43">
        <v>3</v>
      </c>
      <c r="AL12" s="43">
        <v>0.925</v>
      </c>
      <c r="AM12" s="43">
        <v>0.929</v>
      </c>
      <c r="AN12" s="43">
        <v>0.931</v>
      </c>
      <c r="AO12" s="43">
        <v>0.933</v>
      </c>
      <c r="AP12" s="43">
        <v>0.937</v>
      </c>
      <c r="AT12" s="279" t="s">
        <v>12</v>
      </c>
      <c r="AU12" s="279"/>
      <c r="AV12" s="279" t="s">
        <v>16</v>
      </c>
      <c r="AW12" s="279"/>
      <c r="AX12" s="44">
        <v>3.03</v>
      </c>
      <c r="AY12" s="44">
        <v>-0.000514</v>
      </c>
      <c r="AZ12" s="44">
        <v>0.0425</v>
      </c>
      <c r="BA12" s="120">
        <f>H16/((H15)^AX12)</f>
        <v>0.0009582696046007424</v>
      </c>
      <c r="BB12" s="120">
        <f>H17-AY12*G15^2-AZ12*G15</f>
        <v>-0.33839046000000017</v>
      </c>
      <c r="BC12" s="121" t="s">
        <v>61</v>
      </c>
      <c r="BE12" s="101">
        <v>3</v>
      </c>
      <c r="BF12" s="100">
        <v>3</v>
      </c>
      <c r="BG12" s="100">
        <v>0.274</v>
      </c>
      <c r="BH12" s="100">
        <v>0.309</v>
      </c>
      <c r="BI12" s="100">
        <v>0.342</v>
      </c>
      <c r="BJ12" s="100">
        <v>0.374</v>
      </c>
      <c r="BK12" s="100">
        <v>0.406</v>
      </c>
    </row>
    <row r="13" spans="6:63" ht="15" customHeight="1">
      <c r="F13" s="41" t="s">
        <v>59</v>
      </c>
      <c r="G13" s="41" t="s">
        <v>60</v>
      </c>
      <c r="H13" s="41" t="s">
        <v>61</v>
      </c>
      <c r="M13" s="139">
        <f>CálculoMamo1!M13</f>
        <v>26</v>
      </c>
      <c r="N13" s="139">
        <f>CálculoMamo1!N13</f>
        <v>25.9</v>
      </c>
      <c r="AA13" s="10">
        <v>4</v>
      </c>
      <c r="AB13" s="42">
        <v>4</v>
      </c>
      <c r="AC13" s="42">
        <v>0.94</v>
      </c>
      <c r="AD13" s="42">
        <v>0.943</v>
      </c>
      <c r="AE13" s="42">
        <v>0.945</v>
      </c>
      <c r="AF13" s="42">
        <v>0.947</v>
      </c>
      <c r="AG13" s="42">
        <v>0.948</v>
      </c>
      <c r="AH13" s="29"/>
      <c r="AI13" s="29"/>
      <c r="AJ13" s="25">
        <v>4</v>
      </c>
      <c r="AK13" s="43">
        <v>4</v>
      </c>
      <c r="AL13" s="43">
        <v>1</v>
      </c>
      <c r="AM13" s="43">
        <v>1</v>
      </c>
      <c r="AN13" s="43">
        <v>1</v>
      </c>
      <c r="AO13" s="43">
        <v>1</v>
      </c>
      <c r="AP13" s="43">
        <v>1</v>
      </c>
      <c r="AT13" s="248"/>
      <c r="AU13" s="248"/>
      <c r="AV13" s="248"/>
      <c r="AW13" s="248"/>
      <c r="AX13" s="38"/>
      <c r="AY13" s="38"/>
      <c r="AZ13" s="38"/>
      <c r="BE13" s="101">
        <v>4</v>
      </c>
      <c r="BF13" s="100">
        <v>4</v>
      </c>
      <c r="BG13" s="100">
        <v>0.207</v>
      </c>
      <c r="BH13" s="100">
        <v>0.235</v>
      </c>
      <c r="BI13" s="100">
        <v>0.261</v>
      </c>
      <c r="BJ13" s="100">
        <v>0.289</v>
      </c>
      <c r="BK13" s="100">
        <v>0.318</v>
      </c>
    </row>
    <row r="14" spans="2:63" ht="15" customHeight="1">
      <c r="B14" s="265" t="s">
        <v>63</v>
      </c>
      <c r="C14" s="265"/>
      <c r="D14" s="265"/>
      <c r="E14" s="265"/>
      <c r="F14" s="179">
        <f>CálculoMamo1!F14</f>
        <v>28</v>
      </c>
      <c r="G14" s="179">
        <f>CálculoMamo1!G14</f>
        <v>28</v>
      </c>
      <c r="H14" s="179">
        <f>CálculoMamo1!H14</f>
        <v>28</v>
      </c>
      <c r="M14" s="139">
        <f>CálculoMamo1!M14</f>
        <v>27</v>
      </c>
      <c r="N14" s="139">
        <f>CálculoMamo1!N14</f>
        <v>27</v>
      </c>
      <c r="P14" s="45"/>
      <c r="Q14" s="45"/>
      <c r="R14" s="45"/>
      <c r="S14" s="45"/>
      <c r="T14" s="45"/>
      <c r="U14" s="45"/>
      <c r="V14" s="45"/>
      <c r="W14" s="45"/>
      <c r="X14" s="45"/>
      <c r="AA14" s="10">
        <v>5</v>
      </c>
      <c r="AB14" s="42">
        <v>5</v>
      </c>
      <c r="AC14" s="42">
        <v>1.005</v>
      </c>
      <c r="AD14" s="42">
        <v>1.005</v>
      </c>
      <c r="AE14" s="42">
        <v>1.005</v>
      </c>
      <c r="AF14" s="42">
        <v>1.004</v>
      </c>
      <c r="AG14" s="42">
        <v>1.004</v>
      </c>
      <c r="AH14" s="29"/>
      <c r="AI14" s="29"/>
      <c r="AJ14" s="25">
        <v>5</v>
      </c>
      <c r="AK14" s="43">
        <v>5</v>
      </c>
      <c r="AL14" s="43">
        <v>1.086</v>
      </c>
      <c r="AM14" s="43">
        <v>1.082</v>
      </c>
      <c r="AN14" s="43">
        <v>1.081</v>
      </c>
      <c r="AO14" s="43">
        <v>1.078</v>
      </c>
      <c r="AP14" s="43">
        <v>1.075</v>
      </c>
      <c r="AT14" s="248"/>
      <c r="AU14" s="248"/>
      <c r="AV14" s="248"/>
      <c r="AW14" s="248"/>
      <c r="AX14" s="38"/>
      <c r="AY14" s="38"/>
      <c r="AZ14" s="38"/>
      <c r="BE14" s="101">
        <v>5</v>
      </c>
      <c r="BF14" s="100">
        <v>4.5</v>
      </c>
      <c r="BG14" s="100">
        <v>0.183</v>
      </c>
      <c r="BH14" s="100">
        <v>0.208</v>
      </c>
      <c r="BI14" s="100">
        <v>0.232</v>
      </c>
      <c r="BJ14" s="100">
        <v>0.258</v>
      </c>
      <c r="BK14" s="100">
        <v>0.285</v>
      </c>
    </row>
    <row r="15" spans="2:63" ht="15" customHeight="1">
      <c r="B15" s="266" t="s">
        <v>67</v>
      </c>
      <c r="C15" s="267"/>
      <c r="D15" s="267"/>
      <c r="E15" s="268"/>
      <c r="F15" s="179">
        <f>CálculoMamo1!F15</f>
        <v>28.1</v>
      </c>
      <c r="G15" s="179">
        <f>CálculoMamo1!G15</f>
        <v>28.1</v>
      </c>
      <c r="H15" s="179">
        <f>CálculoMamo1!H15</f>
        <v>28.1</v>
      </c>
      <c r="M15" s="139">
        <f>CálculoMamo1!M15</f>
        <v>28</v>
      </c>
      <c r="N15" s="139">
        <f>CálculoMamo1!N15</f>
        <v>28.1</v>
      </c>
      <c r="P15" s="45"/>
      <c r="Q15" s="45"/>
      <c r="R15" s="45"/>
      <c r="S15" s="45"/>
      <c r="T15" s="45"/>
      <c r="U15" s="45"/>
      <c r="V15" s="45"/>
      <c r="W15" s="45"/>
      <c r="X15" s="45"/>
      <c r="AA15" s="10">
        <v>6</v>
      </c>
      <c r="AB15" s="42">
        <v>6</v>
      </c>
      <c r="AC15" s="42">
        <v>1.08</v>
      </c>
      <c r="AD15" s="42">
        <v>1.078</v>
      </c>
      <c r="AE15" s="42">
        <v>1.074</v>
      </c>
      <c r="AF15" s="42">
        <v>1.074</v>
      </c>
      <c r="AG15" s="42">
        <v>1.071</v>
      </c>
      <c r="AH15" s="29"/>
      <c r="AI15" s="29"/>
      <c r="AJ15" s="25">
        <v>6</v>
      </c>
      <c r="AK15" s="43">
        <v>6</v>
      </c>
      <c r="AL15" s="43">
        <v>1.164</v>
      </c>
      <c r="AM15" s="43">
        <v>1.16</v>
      </c>
      <c r="AN15" s="43">
        <v>1.151</v>
      </c>
      <c r="AO15" s="43">
        <v>1.15</v>
      </c>
      <c r="AP15" s="43">
        <v>1.144</v>
      </c>
      <c r="AT15" s="224" t="s">
        <v>92</v>
      </c>
      <c r="AU15" s="224"/>
      <c r="AV15" s="224"/>
      <c r="AW15" s="224"/>
      <c r="AX15" s="224"/>
      <c r="AY15" s="224"/>
      <c r="AZ15" s="224"/>
      <c r="BA15" s="224"/>
      <c r="BB15" s="224"/>
      <c r="BC15" s="224"/>
      <c r="BD15" s="224"/>
      <c r="BE15" s="101">
        <v>6</v>
      </c>
      <c r="BF15" s="100">
        <v>5</v>
      </c>
      <c r="BG15" s="100">
        <v>0.164</v>
      </c>
      <c r="BH15" s="100">
        <v>0.187</v>
      </c>
      <c r="BI15" s="100">
        <v>0.209</v>
      </c>
      <c r="BJ15" s="100">
        <v>0.232</v>
      </c>
      <c r="BK15" s="100">
        <v>0.258</v>
      </c>
    </row>
    <row r="16" spans="2:63" ht="15" customHeight="1">
      <c r="B16" s="46" t="s">
        <v>64</v>
      </c>
      <c r="C16" s="46"/>
      <c r="D16" s="46"/>
      <c r="E16" s="46"/>
      <c r="F16" s="179">
        <f>CálculoMamo1!F16</f>
        <v>29.6</v>
      </c>
      <c r="G16" s="179">
        <f>CálculoMamo1!G16</f>
        <v>24.6</v>
      </c>
      <c r="H16" s="179">
        <f>CálculoMamo1!H16</f>
        <v>23.5</v>
      </c>
      <c r="M16" s="139">
        <f>CálculoMamo1!M16</f>
        <v>29</v>
      </c>
      <c r="N16" s="139">
        <f>CálculoMamo1!N16</f>
        <v>29.3</v>
      </c>
      <c r="AA16" s="10">
        <v>7</v>
      </c>
      <c r="AB16" s="42">
        <v>7</v>
      </c>
      <c r="AC16" s="42">
        <v>1.152</v>
      </c>
      <c r="AD16" s="42">
        <v>1.147</v>
      </c>
      <c r="AE16" s="42">
        <v>1.141</v>
      </c>
      <c r="AF16" s="42">
        <v>1.138</v>
      </c>
      <c r="AG16" s="42">
        <v>1.135</v>
      </c>
      <c r="AH16" s="29"/>
      <c r="AI16" s="29"/>
      <c r="AJ16" s="25">
        <v>7</v>
      </c>
      <c r="AK16" s="43">
        <v>7</v>
      </c>
      <c r="AL16" s="43">
        <v>1.232</v>
      </c>
      <c r="AM16" s="43">
        <v>1.225</v>
      </c>
      <c r="AN16" s="43">
        <v>1.214</v>
      </c>
      <c r="AO16" s="43">
        <v>1.208</v>
      </c>
      <c r="AP16" s="43">
        <v>1.204</v>
      </c>
      <c r="AT16" s="47"/>
      <c r="AU16" s="47"/>
      <c r="AV16" s="47"/>
      <c r="AW16" s="47"/>
      <c r="AX16"/>
      <c r="AY16"/>
      <c r="AZ16"/>
      <c r="BA16"/>
      <c r="BB16"/>
      <c r="BC16"/>
      <c r="BD16"/>
      <c r="BE16" s="101">
        <v>7</v>
      </c>
      <c r="BF16" s="100">
        <v>6</v>
      </c>
      <c r="BG16" s="100">
        <v>0.135</v>
      </c>
      <c r="BH16" s="100">
        <v>0.154</v>
      </c>
      <c r="BI16" s="100">
        <v>0.172</v>
      </c>
      <c r="BJ16" s="100">
        <v>0.192</v>
      </c>
      <c r="BK16" s="100">
        <v>0.214</v>
      </c>
    </row>
    <row r="17" spans="2:63" ht="15" customHeight="1">
      <c r="B17" s="255" t="s">
        <v>65</v>
      </c>
      <c r="C17" s="255"/>
      <c r="D17" s="255"/>
      <c r="E17" s="255"/>
      <c r="F17" s="179">
        <f>CálculoMamo1!F17</f>
        <v>0.36</v>
      </c>
      <c r="G17" s="179">
        <f>CálculoMamo1!G17</f>
        <v>0.44</v>
      </c>
      <c r="H17" s="179">
        <f>CálculoMamo1!H17</f>
        <v>0.45</v>
      </c>
      <c r="M17" s="139">
        <f>CálculoMamo1!M17</f>
        <v>30</v>
      </c>
      <c r="N17" s="139">
        <f>CálculoMamo1!N17</f>
        <v>30.2</v>
      </c>
      <c r="AA17" s="10">
        <v>8</v>
      </c>
      <c r="AB17" s="42">
        <v>8</v>
      </c>
      <c r="AC17" s="42">
        <v>1.22</v>
      </c>
      <c r="AD17" s="42">
        <v>1.213</v>
      </c>
      <c r="AE17" s="42">
        <v>1.206</v>
      </c>
      <c r="AF17" s="42">
        <v>1.205</v>
      </c>
      <c r="AG17" s="42">
        <v>1.199</v>
      </c>
      <c r="AH17" s="29"/>
      <c r="AI17" s="29"/>
      <c r="AJ17" s="25">
        <v>8</v>
      </c>
      <c r="AK17" s="43">
        <v>8</v>
      </c>
      <c r="AL17" s="43">
        <v>1.275</v>
      </c>
      <c r="AM17" s="43">
        <v>1.265</v>
      </c>
      <c r="AN17" s="43">
        <v>1.257</v>
      </c>
      <c r="AO17" s="43">
        <v>1.254</v>
      </c>
      <c r="AP17" s="43">
        <v>1.247</v>
      </c>
      <c r="AW17" s="47"/>
      <c r="AX17" s="148" t="s">
        <v>22</v>
      </c>
      <c r="AY17" s="149" t="s">
        <v>86</v>
      </c>
      <c r="AZ17" s="149"/>
      <c r="BA17" s="149" t="s">
        <v>87</v>
      </c>
      <c r="BB17" s="150" t="s">
        <v>90</v>
      </c>
      <c r="BC17" s="151" t="s">
        <v>91</v>
      </c>
      <c r="BD17" s="152" t="s">
        <v>89</v>
      </c>
      <c r="BE17" s="101">
        <v>8</v>
      </c>
      <c r="BF17" s="100">
        <v>7</v>
      </c>
      <c r="BG17" s="100">
        <v>0.114</v>
      </c>
      <c r="BH17" s="100">
        <v>0.13</v>
      </c>
      <c r="BI17" s="100">
        <v>0.145</v>
      </c>
      <c r="BJ17" s="100">
        <v>0.163</v>
      </c>
      <c r="BK17" s="100">
        <v>0.177</v>
      </c>
    </row>
    <row r="18" spans="2:63" ht="15" customHeight="1">
      <c r="B18" s="48"/>
      <c r="C18" s="48"/>
      <c r="D18" s="48"/>
      <c r="E18" s="48"/>
      <c r="F18" s="48"/>
      <c r="G18" s="49"/>
      <c r="H18" s="50"/>
      <c r="I18" s="49"/>
      <c r="K18" s="51"/>
      <c r="M18" s="139">
        <f>CálculoMamo1!M18</f>
        <v>31</v>
      </c>
      <c r="N18" s="139">
        <f>CálculoMamo1!N18</f>
        <v>31.2</v>
      </c>
      <c r="AA18" s="10">
        <v>9</v>
      </c>
      <c r="AB18" s="42">
        <v>9</v>
      </c>
      <c r="AC18" s="42">
        <v>1.27</v>
      </c>
      <c r="AD18" s="42">
        <v>1.264</v>
      </c>
      <c r="AE18" s="42">
        <v>1.254</v>
      </c>
      <c r="AF18" s="42">
        <v>1.248</v>
      </c>
      <c r="AG18" s="42">
        <v>1.244</v>
      </c>
      <c r="AH18" s="29"/>
      <c r="AI18" s="29"/>
      <c r="AJ18" s="25">
        <v>9</v>
      </c>
      <c r="AK18" s="43">
        <v>9</v>
      </c>
      <c r="AL18" s="43">
        <v>1.299</v>
      </c>
      <c r="AM18" s="43">
        <v>1.292</v>
      </c>
      <c r="AN18" s="43">
        <v>1.282</v>
      </c>
      <c r="AO18" s="43">
        <v>1.275</v>
      </c>
      <c r="AP18" s="43">
        <v>1.27</v>
      </c>
      <c r="AT18" s="143"/>
      <c r="AU18" s="144" t="s">
        <v>85</v>
      </c>
      <c r="AV18" s="144" t="s">
        <v>89</v>
      </c>
      <c r="AW18" s="52"/>
      <c r="AX18" s="153" t="s">
        <v>88</v>
      </c>
      <c r="AY18" s="154">
        <f>LOOKUP(AX19,$AU$19:$AU$24,$AT$19:$AT$24)</f>
        <v>4</v>
      </c>
      <c r="AZ18" s="154"/>
      <c r="BA18" s="154">
        <f>AY18+1</f>
        <v>5</v>
      </c>
      <c r="BD18" s="20"/>
      <c r="BE18" s="101">
        <v>9</v>
      </c>
      <c r="BF18" s="100">
        <v>8</v>
      </c>
      <c r="BG18" s="100">
        <v>0.098</v>
      </c>
      <c r="BH18" s="100">
        <v>0.112</v>
      </c>
      <c r="BI18" s="100">
        <v>0.126</v>
      </c>
      <c r="BJ18" s="100">
        <v>0.14</v>
      </c>
      <c r="BK18" s="100">
        <v>0.154</v>
      </c>
    </row>
    <row r="19" spans="2:63" ht="15" customHeight="1">
      <c r="B19" s="142" t="s">
        <v>57</v>
      </c>
      <c r="C19" s="142"/>
      <c r="D19" s="142"/>
      <c r="E19" s="122"/>
      <c r="G19" s="139">
        <f>CálculoMamo1!G19</f>
        <v>66</v>
      </c>
      <c r="I19" s="142" t="s">
        <v>28</v>
      </c>
      <c r="J19" s="139" t="str">
        <f>CálculoMamo1!J19</f>
        <v>Fuji</v>
      </c>
      <c r="M19" s="139">
        <f>CálculoMamo1!M19</f>
        <v>32</v>
      </c>
      <c r="N19" s="139">
        <f>CálculoMamo1!N19</f>
        <v>32.2</v>
      </c>
      <c r="AA19" s="10">
        <v>10</v>
      </c>
      <c r="AB19" s="42">
        <v>10</v>
      </c>
      <c r="AC19" s="42">
        <v>1.295</v>
      </c>
      <c r="AD19" s="42">
        <v>1.287</v>
      </c>
      <c r="AE19" s="42">
        <v>1.279</v>
      </c>
      <c r="AF19" s="42">
        <v>1.275</v>
      </c>
      <c r="AG19" s="42">
        <v>1.272</v>
      </c>
      <c r="AH19" s="29"/>
      <c r="AI19" s="29"/>
      <c r="AJ19" s="25">
        <v>10</v>
      </c>
      <c r="AK19" s="43">
        <v>10</v>
      </c>
      <c r="AL19" s="43">
        <v>1.307</v>
      </c>
      <c r="AM19" s="43">
        <v>1.298</v>
      </c>
      <c r="AN19" s="43">
        <v>1.29</v>
      </c>
      <c r="AO19" s="43">
        <v>1.286</v>
      </c>
      <c r="AP19" s="43">
        <v>1.283</v>
      </c>
      <c r="AT19" s="145">
        <v>1</v>
      </c>
      <c r="AU19" s="146">
        <v>0.25</v>
      </c>
      <c r="AV19" s="146">
        <v>1.07</v>
      </c>
      <c r="AW19" s="52">
        <v>1</v>
      </c>
      <c r="AX19" s="155">
        <f>LOOKUP(AW19,$B$26:$B$45,$P$26:$P$45)</f>
        <v>0.4174426400000001</v>
      </c>
      <c r="AY19" s="149">
        <f>LOOKUP(AY18,$AT$19:$AT$24,$AU$19:$AU$24)</f>
        <v>0.4</v>
      </c>
      <c r="AZ19" s="149"/>
      <c r="BA19" s="149">
        <f>LOOKUP(BA18,$AT$19:$AT$24,$AU$19:$AU$24)</f>
        <v>0.45</v>
      </c>
      <c r="BB19" s="149">
        <f>LOOKUP(AY19,$AU$19:$AU$24,$AV$19:$AV$24)</f>
        <v>1.09</v>
      </c>
      <c r="BC19" s="149">
        <f>LOOKUP(BA19,$AU$19:$AU$24,$AV$19:$AV$24)</f>
        <v>1.1</v>
      </c>
      <c r="BD19" s="155">
        <f>IF(AX19=AT23,AU23,((BC19-BB19)/(BA19-AY19))*(AX19-AY19)+BB19)</f>
        <v>1.0934885280000002</v>
      </c>
      <c r="BE19" s="101">
        <v>10</v>
      </c>
      <c r="BF19" s="100">
        <v>9</v>
      </c>
      <c r="BG19" s="100">
        <v>0.0859</v>
      </c>
      <c r="BH19" s="100">
        <v>0.0981</v>
      </c>
      <c r="BI19" s="100">
        <v>0.1106</v>
      </c>
      <c r="BJ19" s="100">
        <v>0.1233</v>
      </c>
      <c r="BK19" s="100">
        <v>0.1357</v>
      </c>
    </row>
    <row r="20" spans="2:63" ht="15" customHeight="1">
      <c r="B20" s="142" t="s">
        <v>58</v>
      </c>
      <c r="C20" s="142"/>
      <c r="D20" s="142"/>
      <c r="E20" s="122"/>
      <c r="G20" s="139">
        <f>CálculoMamo1!G20</f>
        <v>2</v>
      </c>
      <c r="I20" s="142" t="s">
        <v>30</v>
      </c>
      <c r="J20" s="139" t="str">
        <f>CálculoMamo1!J20</f>
        <v>Fiji Fine</v>
      </c>
      <c r="M20" s="139">
        <f>CálculoMamo1!M20</f>
        <v>33</v>
      </c>
      <c r="N20" s="139">
        <f>CálculoMamo1!N20</f>
        <v>33.1</v>
      </c>
      <c r="Z20" s="53"/>
      <c r="AA20" s="10">
        <v>11</v>
      </c>
      <c r="AB20" s="42">
        <v>11</v>
      </c>
      <c r="AC20" s="42">
        <v>1.294</v>
      </c>
      <c r="AD20" s="42">
        <v>1.29</v>
      </c>
      <c r="AE20" s="42">
        <v>1.283</v>
      </c>
      <c r="AF20" s="42">
        <v>1.281</v>
      </c>
      <c r="AG20" s="42">
        <v>1.273</v>
      </c>
      <c r="AH20" s="29"/>
      <c r="AI20" s="29"/>
      <c r="AJ20" s="25">
        <v>11</v>
      </c>
      <c r="AK20" s="43">
        <v>11</v>
      </c>
      <c r="AL20" s="43">
        <v>1.306</v>
      </c>
      <c r="AM20" s="43">
        <v>1.301</v>
      </c>
      <c r="AN20" s="43">
        <v>1.294</v>
      </c>
      <c r="AO20" s="43">
        <v>1.291</v>
      </c>
      <c r="AP20" s="43">
        <v>1.283</v>
      </c>
      <c r="AT20" s="145">
        <v>2</v>
      </c>
      <c r="AU20" s="146">
        <v>0.3</v>
      </c>
      <c r="AV20" s="146">
        <v>1.07</v>
      </c>
      <c r="AW20" s="52"/>
      <c r="AX20" s="153" t="s">
        <v>88</v>
      </c>
      <c r="AY20" s="154">
        <f>LOOKUP(AX21,$AU$19:$AU$24,$AT$19:$AT$24)</f>
        <v>4</v>
      </c>
      <c r="AZ20" s="154"/>
      <c r="BA20" s="154">
        <f>AY20+1</f>
        <v>5</v>
      </c>
      <c r="BD20" s="20"/>
      <c r="BE20" s="101">
        <v>11</v>
      </c>
      <c r="BF20" s="100">
        <v>10</v>
      </c>
      <c r="BG20" s="100">
        <v>0.0763</v>
      </c>
      <c r="BH20" s="100">
        <v>0.0873</v>
      </c>
      <c r="BI20" s="100">
        <v>0.0986</v>
      </c>
      <c r="BJ20" s="100">
        <v>0.1096</v>
      </c>
      <c r="BK20" s="100">
        <v>0.1207</v>
      </c>
    </row>
    <row r="21" spans="2:63" ht="15" customHeight="1">
      <c r="B21" s="142" t="s">
        <v>73</v>
      </c>
      <c r="C21" s="142"/>
      <c r="D21" s="142"/>
      <c r="E21" s="122"/>
      <c r="G21" s="139">
        <f>CálculoMamo1!G21</f>
        <v>0.5</v>
      </c>
      <c r="M21" s="139">
        <f>CálculoMamo1!M21</f>
        <v>34</v>
      </c>
      <c r="N21" s="139">
        <f>CálculoMamo1!N21</f>
        <v>34</v>
      </c>
      <c r="Z21" s="20"/>
      <c r="AB21" s="23"/>
      <c r="AC21" s="23"/>
      <c r="AD21" s="23"/>
      <c r="AI21" s="11"/>
      <c r="AT21" s="145">
        <v>3</v>
      </c>
      <c r="AU21" s="146">
        <v>0.35</v>
      </c>
      <c r="AV21" s="146">
        <v>1.08</v>
      </c>
      <c r="AW21" s="52">
        <v>2</v>
      </c>
      <c r="AX21" s="155">
        <f>LOOKUP(AW21,$B$26:$B$45,$P$26:$P$45)</f>
        <v>0.4174426400000001</v>
      </c>
      <c r="AY21" s="149">
        <f>LOOKUP(AY20,$AT$19:$AT$24,$AU$19:$AU$24)</f>
        <v>0.4</v>
      </c>
      <c r="AZ21" s="149"/>
      <c r="BA21" s="149">
        <f>LOOKUP(BA20,$AT$19:$AT$24,$AU$19:$AU$24)</f>
        <v>0.45</v>
      </c>
      <c r="BB21" s="149">
        <f>LOOKUP(AY21,$AU$19:$AU$24,$AV$19:$AV$24)</f>
        <v>1.09</v>
      </c>
      <c r="BC21" s="149">
        <f>LOOKUP(BA21,$AU$19:$AU$24,$AV$19:$AV$24)</f>
        <v>1.1</v>
      </c>
      <c r="BD21" s="155">
        <f>IF(AX21=AT25,AU25,((BC21-BB21)/(BA21-AY21))*(AX21-AY21)+BB21)</f>
        <v>1.0934885280000002</v>
      </c>
      <c r="BE21" s="105">
        <v>12</v>
      </c>
      <c r="BF21" s="100">
        <v>11</v>
      </c>
      <c r="BG21" s="100">
        <v>0.0687</v>
      </c>
      <c r="BH21" s="100">
        <v>0.0786</v>
      </c>
      <c r="BI21" s="100">
        <v>0.0887</v>
      </c>
      <c r="BJ21" s="100">
        <v>0.0988</v>
      </c>
      <c r="BK21" s="100">
        <v>0.1088</v>
      </c>
    </row>
    <row r="22" spans="13:57" ht="21" customHeight="1">
      <c r="M22" s="177"/>
      <c r="N22" s="177"/>
      <c r="Z22" s="20"/>
      <c r="AB22" s="23"/>
      <c r="AC22" s="23"/>
      <c r="AD22" s="23"/>
      <c r="AI22" s="11"/>
      <c r="AT22" s="145">
        <v>4</v>
      </c>
      <c r="AU22" s="146">
        <v>0.4</v>
      </c>
      <c r="AV22" s="146">
        <v>1.09</v>
      </c>
      <c r="AW22" s="52"/>
      <c r="AX22" s="153" t="s">
        <v>88</v>
      </c>
      <c r="AY22" s="154">
        <f>LOOKUP(AX23,$AU$19:$AU$24,$AT$19:$AT$24)</f>
        <v>3</v>
      </c>
      <c r="AZ22" s="154"/>
      <c r="BA22" s="154">
        <f>AY22+1</f>
        <v>4</v>
      </c>
      <c r="BD22" s="20"/>
      <c r="BE22"/>
    </row>
    <row r="23" spans="6:66" ht="12" customHeight="1">
      <c r="F23" s="160" t="s">
        <v>77</v>
      </c>
      <c r="G23" s="160" t="s">
        <v>93</v>
      </c>
      <c r="I23" s="161" t="s">
        <v>80</v>
      </c>
      <c r="J23" s="162" t="s">
        <v>78</v>
      </c>
      <c r="Z23" s="20"/>
      <c r="AB23" s="23"/>
      <c r="AC23" s="23"/>
      <c r="AD23" s="23"/>
      <c r="AI23" s="11"/>
      <c r="AT23" s="147">
        <v>5</v>
      </c>
      <c r="AU23" s="146">
        <v>0.45</v>
      </c>
      <c r="AV23" s="146">
        <v>1.1</v>
      </c>
      <c r="AW23" s="52">
        <v>3</v>
      </c>
      <c r="AX23" s="155">
        <f>LOOKUP(AW23,$B$26:$B$45,$P$26:$P$45)</f>
        <v>0.35909886</v>
      </c>
      <c r="AY23" s="149">
        <f>LOOKUP(AY22,$AT$19:$AT$24,$AU$19:$AU$24)</f>
        <v>0.35</v>
      </c>
      <c r="AZ23" s="149"/>
      <c r="BA23" s="149">
        <f>LOOKUP(BA22,$AT$19:$AT$24,$AU$19:$AU$24)</f>
        <v>0.4</v>
      </c>
      <c r="BB23" s="149">
        <f>LOOKUP(AY23,$AU$19:$AU$24,$AV$19:$AV$24)</f>
        <v>1.08</v>
      </c>
      <c r="BC23" s="149">
        <f>LOOKUP(BA23,$AU$19:$AU$24,$AV$19:$AV$24)</f>
        <v>1.09</v>
      </c>
      <c r="BD23" s="155">
        <f>IF(AX23=AT27,AU27,((BC23-BB23)/(BA23-AY23))*(AX23-AY23)+BB23)</f>
        <v>1.081819772</v>
      </c>
      <c r="BE23" s="20"/>
      <c r="BF23" s="94" t="s">
        <v>76</v>
      </c>
      <c r="BG23" s="94" t="s">
        <v>43</v>
      </c>
      <c r="BH23" s="94" t="s">
        <v>44</v>
      </c>
      <c r="BI23" s="94" t="s">
        <v>22</v>
      </c>
      <c r="BJ23" s="94" t="s">
        <v>45</v>
      </c>
      <c r="BK23" s="94" t="s">
        <v>46</v>
      </c>
      <c r="BL23" s="103" t="s">
        <v>51</v>
      </c>
      <c r="BM23" s="103" t="s">
        <v>52</v>
      </c>
      <c r="BN23" s="104" t="s">
        <v>53</v>
      </c>
    </row>
    <row r="24" spans="2:66" s="52" customFormat="1" ht="18" customHeight="1">
      <c r="B24" s="54"/>
      <c r="C24" s="55"/>
      <c r="D24" s="55"/>
      <c r="E24" s="55"/>
      <c r="F24" s="55"/>
      <c r="G24" s="55"/>
      <c r="H24" s="55"/>
      <c r="I24" s="55"/>
      <c r="J24" s="55"/>
      <c r="K24" s="55"/>
      <c r="L24" s="10"/>
      <c r="M24" s="10"/>
      <c r="N24" s="10"/>
      <c r="P24" s="10"/>
      <c r="Q24" s="10"/>
      <c r="R24" s="10"/>
      <c r="S24" s="10"/>
      <c r="T24" s="10"/>
      <c r="U24" s="10"/>
      <c r="V24" s="10"/>
      <c r="W24" s="10"/>
      <c r="X24" s="10"/>
      <c r="Y24" s="53"/>
      <c r="Z24" s="20"/>
      <c r="AA24" s="56"/>
      <c r="AH24" s="57"/>
      <c r="AJ24" s="10"/>
      <c r="AK24" s="10"/>
      <c r="AL24" s="10"/>
      <c r="AM24" s="10"/>
      <c r="AN24" s="10"/>
      <c r="AO24" s="10"/>
      <c r="AP24" s="10"/>
      <c r="AQ24" s="10"/>
      <c r="AR24" s="10"/>
      <c r="AS24" s="10"/>
      <c r="AT24" s="147">
        <v>6</v>
      </c>
      <c r="AU24" s="146">
        <v>0.5</v>
      </c>
      <c r="AV24" s="146">
        <v>1.11</v>
      </c>
      <c r="AX24" s="153" t="s">
        <v>88</v>
      </c>
      <c r="AY24" s="154">
        <f>LOOKUP(AX25,$AU$19:$AU$24,$AT$19:$AT$24)</f>
        <v>2</v>
      </c>
      <c r="AZ24" s="154"/>
      <c r="BA24" s="154">
        <f>AY24+1</f>
        <v>3</v>
      </c>
      <c r="BB24" s="10"/>
      <c r="BC24" s="10"/>
      <c r="BD24" s="20"/>
      <c r="BF24" s="67" t="s">
        <v>21</v>
      </c>
      <c r="BG24" s="67">
        <f>LOOKUP(BF25,$BF$10:$BF$21,$BE$10:$BE$21)</f>
        <v>6</v>
      </c>
      <c r="BH24" s="67">
        <f>BG24+1</f>
        <v>7</v>
      </c>
      <c r="BI24" s="68"/>
      <c r="BJ24" s="67">
        <f>LOOKUP(BI25,$BF$10:$BK$10,$BF$8:$BK$8)</f>
        <v>4</v>
      </c>
      <c r="BK24" s="67">
        <f>BJ24+1</f>
        <v>5</v>
      </c>
      <c r="BN24" s="69"/>
    </row>
    <row r="25" spans="2:66" s="52" customFormat="1" ht="30.75" customHeight="1" thickBot="1">
      <c r="B25" s="58" t="s">
        <v>31</v>
      </c>
      <c r="C25" s="172" t="s">
        <v>36</v>
      </c>
      <c r="D25" s="173" t="s">
        <v>66</v>
      </c>
      <c r="E25" s="172" t="s">
        <v>72</v>
      </c>
      <c r="F25" s="172" t="s">
        <v>32</v>
      </c>
      <c r="G25" s="174" t="s">
        <v>39</v>
      </c>
      <c r="H25" s="10"/>
      <c r="I25" s="10"/>
      <c r="J25" s="59" t="s">
        <v>34</v>
      </c>
      <c r="K25" s="59" t="s">
        <v>81</v>
      </c>
      <c r="L25" s="59" t="s">
        <v>79</v>
      </c>
      <c r="P25" s="125" t="s">
        <v>22</v>
      </c>
      <c r="Q25" s="123" t="s">
        <v>75</v>
      </c>
      <c r="R25" s="127" t="s">
        <v>71</v>
      </c>
      <c r="S25" s="128" t="s">
        <v>33</v>
      </c>
      <c r="T25" s="128" t="s">
        <v>56</v>
      </c>
      <c r="U25" s="130" t="s">
        <v>38</v>
      </c>
      <c r="V25" s="128" t="s">
        <v>47</v>
      </c>
      <c r="W25" s="131" t="s">
        <v>37</v>
      </c>
      <c r="X25" s="123" t="s">
        <v>84</v>
      </c>
      <c r="Y25" s="10"/>
      <c r="Z25" s="20"/>
      <c r="AA25" s="60" t="s">
        <v>76</v>
      </c>
      <c r="AB25" s="60" t="s">
        <v>43</v>
      </c>
      <c r="AC25" s="60" t="s">
        <v>44</v>
      </c>
      <c r="AD25" s="60" t="s">
        <v>22</v>
      </c>
      <c r="AE25" s="60" t="s">
        <v>45</v>
      </c>
      <c r="AF25" s="60" t="s">
        <v>46</v>
      </c>
      <c r="AG25" s="61" t="s">
        <v>51</v>
      </c>
      <c r="AH25" s="61" t="s">
        <v>52</v>
      </c>
      <c r="AI25" s="62" t="s">
        <v>53</v>
      </c>
      <c r="AJ25" s="20"/>
      <c r="AK25" s="63" t="s">
        <v>76</v>
      </c>
      <c r="AL25" s="63" t="s">
        <v>43</v>
      </c>
      <c r="AM25" s="63" t="s">
        <v>44</v>
      </c>
      <c r="AN25" s="63" t="s">
        <v>22</v>
      </c>
      <c r="AO25" s="63" t="s">
        <v>45</v>
      </c>
      <c r="AP25" s="63" t="s">
        <v>46</v>
      </c>
      <c r="AQ25" s="64" t="s">
        <v>51</v>
      </c>
      <c r="AR25" s="64" t="s">
        <v>52</v>
      </c>
      <c r="AS25" s="65" t="s">
        <v>53</v>
      </c>
      <c r="AU25" s="47"/>
      <c r="AV25" s="47"/>
      <c r="AW25" s="52">
        <v>4</v>
      </c>
      <c r="AX25" s="155">
        <f>LOOKUP(AW25,$B$26:$B$45,$P$26:$P$45)</f>
        <v>0.34972886000000003</v>
      </c>
      <c r="AY25" s="149">
        <f>LOOKUP(AY24,$AT$19:$AT$24,$AU$19:$AU$24)</f>
        <v>0.3</v>
      </c>
      <c r="AZ25" s="149"/>
      <c r="BA25" s="149">
        <f>LOOKUP(BA24,$AT$19:$AT$24,$AU$19:$AU$24)</f>
        <v>0.35</v>
      </c>
      <c r="BB25" s="149">
        <f>LOOKUP(AY25,$AU$19:$AU$24,$AV$19:$AV$24)</f>
        <v>1.07</v>
      </c>
      <c r="BC25" s="149">
        <f>LOOKUP(BA25,$AU$19:$AU$24,$AV$19:$AV$24)</f>
        <v>1.08</v>
      </c>
      <c r="BD25" s="155">
        <f>IF(AX25=AT29,AU29,((BC25-BB25)/(BA25-AY25))*(AX25-AY25)+BB25)</f>
        <v>1.079945772</v>
      </c>
      <c r="BE25" s="69">
        <v>1</v>
      </c>
      <c r="BF25" s="106">
        <f>LOOKUP(BE25,$B$26:$B$45,$Q$26:$Q$45)</f>
        <v>5.5</v>
      </c>
      <c r="BG25" s="107">
        <f>LOOKUP(BG24,$BE$10:$BE$21,$BF$10:$BF$21)</f>
        <v>5</v>
      </c>
      <c r="BH25" s="107">
        <f>LOOKUP(BH24,$BE$10:$BE$21,$BF$10:$BF$21)</f>
        <v>6</v>
      </c>
      <c r="BI25" s="106">
        <f>LOOKUP(BE25,$B$26:$B$45,$P$26:$P$45)</f>
        <v>0.4174426400000001</v>
      </c>
      <c r="BJ25" s="94">
        <f>LOOKUP(BJ24,$BF$8:$BK$8,$BF$10:$BK$10)</f>
        <v>0.4</v>
      </c>
      <c r="BK25" s="94">
        <f>LOOKUP(BK24,$BF$8:$BK$8,$BF$10:$BK$10)</f>
        <v>0.45</v>
      </c>
      <c r="BL25" s="108">
        <f>((BJ26-BG26)/(BK25-BJ25))*(BI25-BJ25)+BG26</f>
        <v>0.21702361440000004</v>
      </c>
      <c r="BM25" s="109">
        <f>((BK26-BH26)/(BK25-BJ25))*(BI25-BJ25)+BH26</f>
        <v>0.17897705600000002</v>
      </c>
      <c r="BN25" s="110">
        <f>((BM25-BL25)/(BH25-BG25))*(BF25-BG25)+BL25</f>
        <v>0.19800033520000004</v>
      </c>
    </row>
    <row r="26" spans="2:67" s="52" customFormat="1" ht="15" customHeight="1" thickBot="1">
      <c r="B26" s="8">
        <v>1</v>
      </c>
      <c r="C26" s="175">
        <f>IF(CálculoMamo1!C46="","",CálculoMamo1!C46)</f>
        <v>45</v>
      </c>
      <c r="D26" s="175">
        <f>IF(CálculoMamo1!D46="","",CálculoMamo1!D46)</f>
        <v>5</v>
      </c>
      <c r="E26" s="175">
        <f>IF(CálculoMamo1!E46="","",CálculoMamo1!E46)</f>
        <v>26</v>
      </c>
      <c r="F26" s="175">
        <f>IF(CálculoMamo1!F46="","",CálculoMamo1!F46)</f>
        <v>162</v>
      </c>
      <c r="G26" s="175" t="str">
        <f>IF(CálculoMamo1!G46="","",CálculoMamo1!G46)</f>
        <v>Mo-Rh</v>
      </c>
      <c r="J26" s="66">
        <f aca="true" t="shared" si="0" ref="J26:J45">IF(S26="","",T26*F26*10/S26^2)</f>
        <v>8.941721694797243</v>
      </c>
      <c r="K26" s="135">
        <f aca="true" t="shared" si="1" ref="K26:K45">IF(J26="","",J26*X26)</f>
        <v>9.777670093829505</v>
      </c>
      <c r="L26" s="66">
        <f aca="true" t="shared" si="2" ref="L26:L45">IF(J26="","",J26*U26*W26*V26)</f>
        <v>1.87136990377509</v>
      </c>
      <c r="P26" s="126">
        <f aca="true" t="shared" si="3" ref="P26:P45">IF(F26="","",IF(G26=$BC$10,$AY$10*E26^2+$AZ$10*E26+$BB$10,IF(G26=$BC$11,$AY$11*E26^2+$AZ$11*E26+$BB$11,$AY$12*E26^2+$AZ$12*E26+$BB$12)))</f>
        <v>0.4174426400000001</v>
      </c>
      <c r="Q26" s="124">
        <f aca="true" t="shared" si="4" ref="Q26:Q45">IF(D26="","",D26+$G$21)</f>
        <v>5.5</v>
      </c>
      <c r="R26" s="129">
        <f aca="true" t="shared" si="5" ref="R26:R45">IF(E26="","",LOOKUP(E26,$M$10:$M$21,$N$10:$N$21))</f>
        <v>25.9</v>
      </c>
      <c r="S26" s="129">
        <f aca="true" t="shared" si="6" ref="S26:S45">IF(D26="","",$G$19-($G$20+D26+$G$21))</f>
        <v>58.5</v>
      </c>
      <c r="T26" s="132">
        <f aca="true" t="shared" si="7" ref="T26:T45">IF(F26="","",IF(G26=$BC$10,$BA$10*R26^$AX$10,IF(G26=$BC$11,$BA$11*R26^$AX$11,$BA$12*R26^$AX$12)))</f>
        <v>18.889387080259176</v>
      </c>
      <c r="U26" s="133">
        <f>IF(D26="","",IF(C26&lt;50,AI27,AS27))</f>
        <v>1.0393255736</v>
      </c>
      <c r="V26" s="133">
        <f>IF(D26="","",BN25)</f>
        <v>0.19800033520000004</v>
      </c>
      <c r="W26" s="134">
        <f aca="true" t="shared" si="8" ref="W26:W45">IF(G26="","",LOOKUP(G26,$AB$3:$AB$5,$AC$3:$AC$5))</f>
        <v>1.017</v>
      </c>
      <c r="X26" s="126">
        <f>BD19</f>
        <v>1.0934885280000002</v>
      </c>
      <c r="AA26" s="67" t="s">
        <v>21</v>
      </c>
      <c r="AB26" s="67">
        <f>LOOKUP(AA27,$AB$10:$AB$20,$AA$10:$AA$20)</f>
        <v>5</v>
      </c>
      <c r="AC26" s="67">
        <f>AB26+1</f>
        <v>6</v>
      </c>
      <c r="AD26" s="68"/>
      <c r="AE26" s="67">
        <f>LOOKUP(AD27,$AB$10:$AG$10,$AB$8:$AG$8)</f>
        <v>4</v>
      </c>
      <c r="AF26" s="67">
        <f>AE26+1</f>
        <v>5</v>
      </c>
      <c r="AI26" s="69"/>
      <c r="AK26" s="67" t="s">
        <v>21</v>
      </c>
      <c r="AL26" s="67">
        <f>LOOKUP(AK27,$AK$10:$AK$20,$AJ$10:$AJ$20)</f>
        <v>5</v>
      </c>
      <c r="AM26" s="67">
        <f>AL26+1</f>
        <v>6</v>
      </c>
      <c r="AN26" s="68"/>
      <c r="AO26" s="67">
        <f>LOOKUP(AN27,$AB$10:$AG$10,$AB$8:$AG$8)</f>
        <v>4</v>
      </c>
      <c r="AP26" s="67">
        <f>AO26+1</f>
        <v>5</v>
      </c>
      <c r="AS26" s="69"/>
      <c r="AU26" s="47"/>
      <c r="AV26" s="47"/>
      <c r="AX26" s="153" t="s">
        <v>88</v>
      </c>
      <c r="AY26" s="154">
        <f>LOOKUP(AX27,$AU$19:$AU$24,$AT$19:$AT$24)</f>
        <v>2</v>
      </c>
      <c r="AZ26" s="154"/>
      <c r="BA26" s="154">
        <f>AY26+1</f>
        <v>3</v>
      </c>
      <c r="BB26" s="10"/>
      <c r="BC26" s="10"/>
      <c r="BD26" s="20"/>
      <c r="BE26" s="80"/>
      <c r="BG26" s="111">
        <f>HLOOKUP(BJ25,$BF$10:$BK$21,BG24)</f>
        <v>0.209</v>
      </c>
      <c r="BH26" s="112">
        <f>HLOOKUP(BJ25,$BF$10:$BK$21,BH24)</f>
        <v>0.172</v>
      </c>
      <c r="BI26" s="113"/>
      <c r="BJ26" s="114">
        <f>HLOOKUP(BK25,$BF$10:$BK$21,BG24)</f>
        <v>0.232</v>
      </c>
      <c r="BK26" s="115">
        <f>HLOOKUP(BK25,$BF$10:$BK$21,BH24)</f>
        <v>0.192</v>
      </c>
      <c r="BM26" s="57"/>
      <c r="BN26" s="69"/>
      <c r="BO26"/>
    </row>
    <row r="27" spans="2:67" s="52" customFormat="1" ht="15" customHeight="1" thickBot="1">
      <c r="B27" s="8">
        <v>2</v>
      </c>
      <c r="C27" s="175">
        <f>IF(CálculoMamo1!C47="","",CálculoMamo1!C47)</f>
        <v>45</v>
      </c>
      <c r="D27" s="175">
        <f>IF(CálculoMamo1!D47="","",CálculoMamo1!D47)</f>
        <v>5.1</v>
      </c>
      <c r="E27" s="175">
        <f>IF(CálculoMamo1!E47="","",CálculoMamo1!E47)</f>
        <v>26</v>
      </c>
      <c r="F27" s="175">
        <f>IF(CálculoMamo1!F47="","",CálculoMamo1!F47)</f>
        <v>157</v>
      </c>
      <c r="G27" s="175" t="str">
        <f>IF(CálculoMamo1!G47="","",CálculoMamo1!G47)</f>
        <v>Mo-Rh</v>
      </c>
      <c r="J27" s="66">
        <f t="shared" si="0"/>
        <v>8.695445239493488</v>
      </c>
      <c r="K27" s="135">
        <f t="shared" si="1"/>
        <v>9.508369615238342</v>
      </c>
      <c r="L27" s="66">
        <f t="shared" si="2"/>
        <v>1.7967686146294026</v>
      </c>
      <c r="P27" s="126">
        <f t="shared" si="3"/>
        <v>0.4174426400000001</v>
      </c>
      <c r="Q27" s="124">
        <f t="shared" si="4"/>
        <v>5.6</v>
      </c>
      <c r="R27" s="129">
        <f t="shared" si="5"/>
        <v>25.9</v>
      </c>
      <c r="S27" s="129">
        <f t="shared" si="6"/>
        <v>58.4</v>
      </c>
      <c r="T27" s="132">
        <f t="shared" si="7"/>
        <v>18.889387080259176</v>
      </c>
      <c r="U27" s="133">
        <f>IF(D27="","",IF(C27&lt;50,AI30,AS30))</f>
        <v>1.04626045888</v>
      </c>
      <c r="V27" s="133">
        <f>IF(D27="","",BN28)</f>
        <v>0.19419567936000004</v>
      </c>
      <c r="W27" s="134">
        <f t="shared" si="8"/>
        <v>1.017</v>
      </c>
      <c r="X27" s="126">
        <f>BD21</f>
        <v>1.0934885280000002</v>
      </c>
      <c r="Z27" s="69">
        <v>1</v>
      </c>
      <c r="AA27" s="70">
        <f>LOOKUP(Z27,$B$26:$B$45,$Q$26:$Q$45)</f>
        <v>5.5</v>
      </c>
      <c r="AB27" s="71">
        <f>LOOKUP(AB26,$AA$10:$AA$20,$AB$10:$AB$20)</f>
        <v>5</v>
      </c>
      <c r="AC27" s="71">
        <f>LOOKUP(AC26,$AA$10:$AA$20,$AB$10:$AB$20)</f>
        <v>6</v>
      </c>
      <c r="AD27" s="70">
        <f>LOOKUP(Z27,$B$26:$B$45,$P$26:$P$45)</f>
        <v>0.4174426400000001</v>
      </c>
      <c r="AE27" s="60">
        <f>LOOKUP(AE26,$AB$8:$AF$8,$AB$10:$AF$10)</f>
        <v>0.4</v>
      </c>
      <c r="AF27" s="60">
        <f>LOOKUP(AF26,$AB$8:$AG$8,$AB$10:$AG$10)</f>
        <v>0.45</v>
      </c>
      <c r="AG27" s="72">
        <f>((AE28-AB28)/(AF27-AE27))*(AD27-AE27)+AB28</f>
        <v>1.0046511472</v>
      </c>
      <c r="AH27" s="73">
        <f>((AF28-AC28)/(AF27-AE27))*(AD27-AE27)+AC28</f>
        <v>1.074</v>
      </c>
      <c r="AI27" s="74">
        <f>((AH27-AG27)/(AC27-AB27))*(AA27-AB27)+AG27</f>
        <v>1.0393255736</v>
      </c>
      <c r="AJ27" s="69">
        <v>1</v>
      </c>
      <c r="AK27" s="75">
        <f>LOOKUP(AJ27,$B$26:$B$45,$Q$26:$Q$45)</f>
        <v>5.5</v>
      </c>
      <c r="AL27" s="76">
        <f>LOOKUP(AL26,$AJ$10:$AJ$20,$AK$10:$AK$20)</f>
        <v>5</v>
      </c>
      <c r="AM27" s="76">
        <f>LOOKUP(AM26,$AJ$10:$AJ$20,$AK$10:$AK$20)</f>
        <v>6</v>
      </c>
      <c r="AN27" s="75">
        <f>LOOKUP(AJ27,$B$26:$B$45,$P$26:$P$45)</f>
        <v>0.4174426400000001</v>
      </c>
      <c r="AO27" s="63">
        <f>LOOKUP(AO26,$AB$8:$AF$8,$AB$10:$AF$10)</f>
        <v>0.4</v>
      </c>
      <c r="AP27" s="63">
        <f>LOOKUP(AP26,$AB$8:$AG$8,$AB$10:$AG$10)</f>
        <v>0.45</v>
      </c>
      <c r="AQ27" s="77">
        <f>((AO28-AL28)/(AP27-AO27))*(AN27-AO27)+AL28</f>
        <v>1.0799534416</v>
      </c>
      <c r="AR27" s="78">
        <f>((AP28-AM28)/(AP27-AO27))*(AN27-AO27)+AM28</f>
        <v>1.1506511472</v>
      </c>
      <c r="AS27" s="79">
        <f>((AR27-AQ27)/(AM27-AL27))*(AK27-AL27)+AQ27</f>
        <v>1.1153022944000002</v>
      </c>
      <c r="AU27" s="47"/>
      <c r="AV27" s="47"/>
      <c r="AW27" s="52">
        <v>5</v>
      </c>
      <c r="AX27" s="155">
        <f>LOOKUP(AW27,$B$26:$B$45,$P$26:$P$45)</f>
        <v>0.34972886000000003</v>
      </c>
      <c r="AY27" s="149">
        <f>LOOKUP(AY26,$AT$19:$AT$24,$AU$19:$AU$24)</f>
        <v>0.3</v>
      </c>
      <c r="AZ27" s="149"/>
      <c r="BA27" s="149">
        <f>LOOKUP(BA26,$AT$19:$AT$24,$AU$19:$AU$24)</f>
        <v>0.35</v>
      </c>
      <c r="BB27" s="149">
        <f>LOOKUP(AY27,$AU$19:$AU$24,$AV$19:$AV$24)</f>
        <v>1.07</v>
      </c>
      <c r="BC27" s="149">
        <f>LOOKUP(BA27,$AU$19:$AU$24,$AV$19:$AV$24)</f>
        <v>1.08</v>
      </c>
      <c r="BD27" s="155">
        <f>IF(AX27=AT31,AU31,((BC27-BB27)/(BA27-AY27))*(AX27-AY27)+BB27)</f>
        <v>1.079945772</v>
      </c>
      <c r="BF27" s="67" t="s">
        <v>21</v>
      </c>
      <c r="BG27" s="67">
        <f>LOOKUP(BF28,$BF$10:$BF$21,$BE$10:$BE$21)</f>
        <v>6</v>
      </c>
      <c r="BH27" s="67">
        <f>BG27+1</f>
        <v>7</v>
      </c>
      <c r="BI27" s="68"/>
      <c r="BJ27" s="67">
        <f>LOOKUP(BI28,$BF$10:$BK$10,$BF$8:$BK$8)</f>
        <v>4</v>
      </c>
      <c r="BK27" s="67">
        <f>BJ27+1</f>
        <v>5</v>
      </c>
      <c r="BN27" s="69"/>
      <c r="BO27"/>
    </row>
    <row r="28" spans="2:67" s="52" customFormat="1" ht="15" customHeight="1" thickBot="1">
      <c r="B28" s="8">
        <v>3</v>
      </c>
      <c r="C28" s="175">
        <f>IF(CálculoMamo1!C48="","",CálculoMamo1!C48)</f>
        <v>44</v>
      </c>
      <c r="D28" s="175">
        <f>IF(CálculoMamo1!D48="","",CálculoMamo1!D48)</f>
        <v>4.1</v>
      </c>
      <c r="E28" s="175">
        <f>IF(CálculoMamo1!E48="","",CálculoMamo1!E48)</f>
        <v>28</v>
      </c>
      <c r="F28" s="175">
        <f>IF(CálculoMamo1!F48="","",CálculoMamo1!F48)</f>
        <v>62</v>
      </c>
      <c r="G28" s="175" t="str">
        <f>IF(CálculoMamo1!G48="","",CálculoMamo1!G48)</f>
        <v>Mo-Mo</v>
      </c>
      <c r="J28" s="66">
        <f t="shared" si="0"/>
        <v>5.20128331576143</v>
      </c>
      <c r="K28" s="135">
        <f t="shared" si="1"/>
        <v>5.626851130764435</v>
      </c>
      <c r="L28" s="66">
        <f t="shared" si="2"/>
        <v>1.0610861509101182</v>
      </c>
      <c r="P28" s="126">
        <f t="shared" si="3"/>
        <v>0.35909886</v>
      </c>
      <c r="Q28" s="124">
        <f t="shared" si="4"/>
        <v>4.6</v>
      </c>
      <c r="R28" s="129">
        <f t="shared" si="5"/>
        <v>28.1</v>
      </c>
      <c r="S28" s="129">
        <f t="shared" si="6"/>
        <v>59.4</v>
      </c>
      <c r="T28" s="132">
        <f t="shared" si="7"/>
        <v>29.6</v>
      </c>
      <c r="U28" s="133">
        <f>IF(D28="","",IF(C28&lt;50,AI33,AS33))</f>
        <v>0.9803455817599999</v>
      </c>
      <c r="V28" s="133">
        <f>IF(D28="","",BN31)</f>
        <v>0.20809466192000003</v>
      </c>
      <c r="W28" s="134">
        <f t="shared" si="8"/>
        <v>1</v>
      </c>
      <c r="X28" s="126">
        <f>BD23</f>
        <v>1.081819772</v>
      </c>
      <c r="Z28" s="80"/>
      <c r="AB28" s="81">
        <f>HLOOKUP(AE27,$AB$10:$AG$20,AB26)</f>
        <v>1.005</v>
      </c>
      <c r="AC28" s="82">
        <f>HLOOKUP(AE27,$AB$10:$AG$20,AC26)</f>
        <v>1.074</v>
      </c>
      <c r="AD28" s="83"/>
      <c r="AE28" s="81">
        <f>HLOOKUP(AF27,$AB$10:$AG$20,AB26)</f>
        <v>1.004</v>
      </c>
      <c r="AF28" s="82">
        <f>HLOOKUP(AF27,$AB$10:$AG$20,AC26)</f>
        <v>1.074</v>
      </c>
      <c r="AH28" s="57"/>
      <c r="AI28" s="69"/>
      <c r="AJ28" s="80"/>
      <c r="AL28" s="84">
        <f>HLOOKUP(AO27,$AK$10:$AP$20,AL26)</f>
        <v>1.081</v>
      </c>
      <c r="AM28" s="85">
        <f>HLOOKUP(AO27,$AK$10:$AP$20,AM26)</f>
        <v>1.151</v>
      </c>
      <c r="AN28" s="86"/>
      <c r="AO28" s="87">
        <f>HLOOKUP(AP27,$AK$10:$AP$20,AL26)</f>
        <v>1.078</v>
      </c>
      <c r="AP28" s="88">
        <f>HLOOKUP(AP27,$AK$10:$AP$20,AM26)</f>
        <v>1.15</v>
      </c>
      <c r="AR28" s="57"/>
      <c r="AS28" s="69"/>
      <c r="AU28" s="47"/>
      <c r="AV28" s="47"/>
      <c r="AX28" s="153" t="s">
        <v>88</v>
      </c>
      <c r="AY28" s="154">
        <f>LOOKUP(AX29,$AU$19:$AU$24,$AT$19:$AT$24)</f>
        <v>2</v>
      </c>
      <c r="AZ28" s="154"/>
      <c r="BA28" s="154">
        <f>AY28+1</f>
        <v>3</v>
      </c>
      <c r="BB28" s="10"/>
      <c r="BC28" s="10"/>
      <c r="BD28" s="20"/>
      <c r="BE28" s="69">
        <v>2</v>
      </c>
      <c r="BF28" s="106">
        <f>LOOKUP(BE28,$B$26:$B$45,$Q$26:$Q$45)</f>
        <v>5.6</v>
      </c>
      <c r="BG28" s="107">
        <f>LOOKUP(BG27,$BE$10:$BE$21,$BF$10:$BF$21)</f>
        <v>5</v>
      </c>
      <c r="BH28" s="107">
        <f>LOOKUP(BH27,$BE$10:$BE$21,$BF$10:$BF$21)</f>
        <v>6</v>
      </c>
      <c r="BI28" s="106">
        <f>LOOKUP(BE28,$B$26:$B$45,$P$26:$P$45)</f>
        <v>0.4174426400000001</v>
      </c>
      <c r="BJ28" s="94">
        <f>LOOKUP(BJ27,$BF$8:$BK$8,$BF$10:$BK$10)</f>
        <v>0.4</v>
      </c>
      <c r="BK28" s="94">
        <f>LOOKUP(BK27,$BF$8:$BK$8,$BF$10:$BK$10)</f>
        <v>0.45</v>
      </c>
      <c r="BL28" s="108">
        <f>((BJ29-BG29)/(BK28-BJ28))*(BI28-BJ28)+BG29</f>
        <v>0.21702361440000004</v>
      </c>
      <c r="BM28" s="109">
        <f>((BK29-BH29)/(BK28-BJ28))*(BI28-BJ28)+BH29</f>
        <v>0.17897705600000002</v>
      </c>
      <c r="BN28" s="110">
        <f>((BM28-BL28)/(BH28-BG28))*(BF28-BG28)+BL28</f>
        <v>0.19419567936000004</v>
      </c>
      <c r="BO28"/>
    </row>
    <row r="29" spans="2:67" s="52" customFormat="1" ht="15" customHeight="1" thickBot="1">
      <c r="B29" s="8">
        <v>4</v>
      </c>
      <c r="C29" s="175">
        <f>IF(CálculoMamo1!C49="","",CálculoMamo1!C49)</f>
        <v>54</v>
      </c>
      <c r="D29" s="175">
        <f>IF(CálculoMamo1!D49="","",CálculoMamo1!D49)</f>
        <v>4.9</v>
      </c>
      <c r="E29" s="175">
        <f>IF(CálculoMamo1!E49="","",CálculoMamo1!E49)</f>
        <v>27</v>
      </c>
      <c r="F29" s="175">
        <f>IF(CálculoMamo1!F49="","",CálculoMamo1!F49)</f>
        <v>114</v>
      </c>
      <c r="G29" s="175" t="str">
        <f>IF(CálculoMamo1!G49="","",CálculoMamo1!G49)</f>
        <v>Mo-Mo</v>
      </c>
      <c r="J29" s="66">
        <f t="shared" si="0"/>
        <v>8.696271894321157</v>
      </c>
      <c r="K29" s="135">
        <f t="shared" si="1"/>
        <v>9.391502064434565</v>
      </c>
      <c r="L29" s="66">
        <f t="shared" si="2"/>
        <v>1.6814132384122507</v>
      </c>
      <c r="P29" s="126">
        <f t="shared" si="3"/>
        <v>0.34972886000000003</v>
      </c>
      <c r="Q29" s="124">
        <f t="shared" si="4"/>
        <v>5.4</v>
      </c>
      <c r="R29" s="129">
        <f t="shared" si="5"/>
        <v>27</v>
      </c>
      <c r="S29" s="129">
        <f t="shared" si="6"/>
        <v>58.6</v>
      </c>
      <c r="T29" s="132">
        <f t="shared" si="7"/>
        <v>26.19530687212551</v>
      </c>
      <c r="U29" s="133">
        <f>IF(D29="","",IF(C29&lt;50,AI36,AS36))</f>
        <v>1.1132216912</v>
      </c>
      <c r="V29" s="133">
        <f>IF(D29="","",BN34)</f>
        <v>0.17368395208</v>
      </c>
      <c r="W29" s="134">
        <f t="shared" si="8"/>
        <v>1</v>
      </c>
      <c r="X29" s="126">
        <f>BD25</f>
        <v>1.079945772</v>
      </c>
      <c r="AA29" s="67" t="s">
        <v>21</v>
      </c>
      <c r="AB29" s="67">
        <f>LOOKUP(AA30,$AB$10:$AB$20,$AA$10:$AA$20)</f>
        <v>5</v>
      </c>
      <c r="AC29" s="67">
        <f>AB29+1</f>
        <v>6</v>
      </c>
      <c r="AD29" s="68"/>
      <c r="AE29" s="67">
        <f>LOOKUP(AD30,$AB$10:$AG$10,$AB$8:$AG$8)</f>
        <v>4</v>
      </c>
      <c r="AF29" s="67">
        <f>AE29+1</f>
        <v>5</v>
      </c>
      <c r="AI29" s="69"/>
      <c r="AK29" s="67" t="s">
        <v>21</v>
      </c>
      <c r="AL29" s="67">
        <f>LOOKUP(AK30,$AK$10:$AK$20,$AJ$10:$AJ$20)</f>
        <v>5</v>
      </c>
      <c r="AM29" s="67">
        <f>AL29+1</f>
        <v>6</v>
      </c>
      <c r="AN29" s="68"/>
      <c r="AO29" s="67">
        <f>LOOKUP(AN30,$AB$10:$AG$10,$AB$8:$AG$8)</f>
        <v>4</v>
      </c>
      <c r="AP29" s="67">
        <f>AO29+1</f>
        <v>5</v>
      </c>
      <c r="AS29" s="69"/>
      <c r="AU29" s="47"/>
      <c r="AV29" s="47"/>
      <c r="AW29" s="52">
        <v>6</v>
      </c>
      <c r="AX29" s="155">
        <f>LOOKUP(AW29,$B$26:$B$45,$P$26:$P$45)</f>
        <v>0.33970685999999994</v>
      </c>
      <c r="AY29" s="149">
        <f>LOOKUP(AY28,$AT$19:$AT$24,$AU$19:$AU$24)</f>
        <v>0.3</v>
      </c>
      <c r="AZ29" s="149"/>
      <c r="BA29" s="149">
        <f>LOOKUP(BA28,$AT$19:$AT$24,$AU$19:$AU$24)</f>
        <v>0.35</v>
      </c>
      <c r="BB29" s="149">
        <f>LOOKUP(AY29,$AU$19:$AU$24,$AV$19:$AV$24)</f>
        <v>1.07</v>
      </c>
      <c r="BC29" s="149">
        <f>LOOKUP(BA29,$AU$19:$AU$24,$AV$19:$AV$24)</f>
        <v>1.08</v>
      </c>
      <c r="BD29" s="155">
        <f>IF(AX29=AT33,AU33,((BC29-BB29)/(BA29-AY29))*(AX29-AY29)+BB29)</f>
        <v>1.077941372</v>
      </c>
      <c r="BE29" s="80"/>
      <c r="BG29" s="111">
        <f>HLOOKUP(BJ28,$BF$10:$BK$21,BG27)</f>
        <v>0.209</v>
      </c>
      <c r="BH29" s="112">
        <f>HLOOKUP(BJ28,$BF$10:$BK$21,BH27)</f>
        <v>0.172</v>
      </c>
      <c r="BI29" s="113"/>
      <c r="BJ29" s="114">
        <f>HLOOKUP(BK28,$BF$10:$BK$21,BG27)</f>
        <v>0.232</v>
      </c>
      <c r="BK29" s="115">
        <f>HLOOKUP(BK28,$BF$10:$BK$21,BH27)</f>
        <v>0.192</v>
      </c>
      <c r="BM29" s="57"/>
      <c r="BN29" s="69"/>
      <c r="BO29"/>
    </row>
    <row r="30" spans="2:67" s="52" customFormat="1" ht="15" customHeight="1" thickBot="1">
      <c r="B30" s="8">
        <v>5</v>
      </c>
      <c r="C30" s="175">
        <f>IF(CálculoMamo1!C50="","",CálculoMamo1!C50)</f>
        <v>50</v>
      </c>
      <c r="D30" s="175">
        <f>IF(CálculoMamo1!D50="","",CálculoMamo1!D50)</f>
        <v>5.2</v>
      </c>
      <c r="E30" s="175">
        <f>IF(CálculoMamo1!E50="","",CálculoMamo1!E50)</f>
        <v>27</v>
      </c>
      <c r="F30" s="175">
        <f>IF(CálculoMamo1!F50="","",CálculoMamo1!F50)</f>
        <v>94</v>
      </c>
      <c r="G30" s="175" t="str">
        <f>IF(CálculoMamo1!G50="","",CálculoMamo1!G50)</f>
        <v>Mo-Mo</v>
      </c>
      <c r="J30" s="66">
        <f t="shared" si="0"/>
        <v>7.244597047800305</v>
      </c>
      <c r="K30" s="135">
        <f t="shared" si="1"/>
        <v>7.823771951615622</v>
      </c>
      <c r="L30" s="66">
        <f t="shared" si="2"/>
        <v>1.3487106146654544</v>
      </c>
      <c r="P30" s="126">
        <f t="shared" si="3"/>
        <v>0.34972886000000003</v>
      </c>
      <c r="Q30" s="124">
        <f t="shared" si="4"/>
        <v>5.7</v>
      </c>
      <c r="R30" s="129">
        <f t="shared" si="5"/>
        <v>27</v>
      </c>
      <c r="S30" s="129">
        <f t="shared" si="6"/>
        <v>58.3</v>
      </c>
      <c r="T30" s="132">
        <f t="shared" si="7"/>
        <v>26.19530687212551</v>
      </c>
      <c r="U30" s="133">
        <f>IF(D30="","",IF(C30&lt;50,AI39,AS39))</f>
        <v>1.1366216912</v>
      </c>
      <c r="V30" s="133">
        <f>IF(D30="","",BN37)</f>
        <v>0.16379045944000004</v>
      </c>
      <c r="W30" s="134">
        <f t="shared" si="8"/>
        <v>1</v>
      </c>
      <c r="X30" s="126">
        <f>BD27</f>
        <v>1.079945772</v>
      </c>
      <c r="Z30" s="69">
        <v>2</v>
      </c>
      <c r="AA30" s="70">
        <f>LOOKUP(Z30,$B$26:$B$45,$Q$26:$Q$45)</f>
        <v>5.6</v>
      </c>
      <c r="AB30" s="71">
        <f>LOOKUP(AB29,$AA$10:$AA$20,$AB$10:$AB$20)</f>
        <v>5</v>
      </c>
      <c r="AC30" s="71">
        <f>LOOKUP(AC29,$AA$10:$AA$20,$AB$10:$AB$20)</f>
        <v>6</v>
      </c>
      <c r="AD30" s="70">
        <f>LOOKUP(Z30,$B$26:$B$45,$P$26:$P$45)</f>
        <v>0.4174426400000001</v>
      </c>
      <c r="AE30" s="60">
        <f>LOOKUP(AE29,$AB$8:$AF$8,$AB$10:$AF$10)</f>
        <v>0.4</v>
      </c>
      <c r="AF30" s="60">
        <f>LOOKUP(AF29,$AB$8:$AG$8,$AB$10:$AG$10)</f>
        <v>0.45</v>
      </c>
      <c r="AG30" s="72">
        <f>((AE31-AB31)/(AF30-AE30))*(AD30-AE30)+AB31</f>
        <v>1.0046511472</v>
      </c>
      <c r="AH30" s="73">
        <f>((AF31-AC31)/(AF30-AE30))*(AD30-AE30)+AC31</f>
        <v>1.074</v>
      </c>
      <c r="AI30" s="74">
        <f>((AH30-AG30)/(AC30-AB30))*(AA30-AB30)+AG30</f>
        <v>1.04626045888</v>
      </c>
      <c r="AJ30" s="69">
        <v>2</v>
      </c>
      <c r="AK30" s="75">
        <f>LOOKUP(AJ30,$B$26:$B$45,$Q$26:$Q$45)</f>
        <v>5.6</v>
      </c>
      <c r="AL30" s="76">
        <f>LOOKUP(AL29,$AJ$10:$AJ$20,$AK$10:$AK$20)</f>
        <v>5</v>
      </c>
      <c r="AM30" s="76">
        <f>LOOKUP(AM29,$AJ$10:$AJ$20,$AK$10:$AK$20)</f>
        <v>6</v>
      </c>
      <c r="AN30" s="75">
        <f>LOOKUP(AJ30,$B$26:$B$45,$P$26:$P$45)</f>
        <v>0.4174426400000001</v>
      </c>
      <c r="AO30" s="63">
        <f>LOOKUP(AO29,$AB$8:$AF$8,$AB$10:$AF$10)</f>
        <v>0.4</v>
      </c>
      <c r="AP30" s="63">
        <f>LOOKUP(AP29,$AB$8:$AG$8,$AB$10:$AG$10)</f>
        <v>0.45</v>
      </c>
      <c r="AQ30" s="77">
        <f>((AO31-AL31)/(AP30-AO30))*(AN30-AO30)+AL31</f>
        <v>1.0799534416</v>
      </c>
      <c r="AR30" s="78">
        <f>((AP31-AM31)/(AP30-AO30))*(AN30-AO30)+AM31</f>
        <v>1.1506511472</v>
      </c>
      <c r="AS30" s="79">
        <f>((AR30-AQ30)/(AM30-AL30))*(AK30-AL30)+AQ30</f>
        <v>1.12237206496</v>
      </c>
      <c r="AU30" s="47"/>
      <c r="AV30" s="47"/>
      <c r="AX30" s="153" t="s">
        <v>88</v>
      </c>
      <c r="AY30" s="154">
        <f>LOOKUP(AX31,$AU$19:$AU$24,$AT$19:$AT$24)</f>
        <v>3</v>
      </c>
      <c r="AZ30" s="154"/>
      <c r="BA30" s="154">
        <f>AY30+1</f>
        <v>4</v>
      </c>
      <c r="BB30" s="10"/>
      <c r="BC30" s="10"/>
      <c r="BD30" s="20"/>
      <c r="BF30" s="67" t="s">
        <v>21</v>
      </c>
      <c r="BG30" s="67">
        <f>LOOKUP(BF31,$BF$10:$BF$21,$BE$10:$BE$21)</f>
        <v>5</v>
      </c>
      <c r="BH30" s="67">
        <f>BG30+1</f>
        <v>6</v>
      </c>
      <c r="BI30" s="68"/>
      <c r="BJ30" s="67">
        <f>LOOKUP(BI31,$BF$10:$BK$10,$BF$8:$BK$8)</f>
        <v>3</v>
      </c>
      <c r="BK30" s="67">
        <f>BJ30+1</f>
        <v>4</v>
      </c>
      <c r="BN30" s="69"/>
      <c r="BO30"/>
    </row>
    <row r="31" spans="2:67" s="52" customFormat="1" ht="15" customHeight="1" thickBot="1">
      <c r="B31" s="8">
        <v>6</v>
      </c>
      <c r="C31" s="175">
        <f>IF(CálculoMamo1!C51="","",CálculoMamo1!C51)</f>
        <v>45</v>
      </c>
      <c r="D31" s="175">
        <f>IF(CálculoMamo1!D51="","",CálculoMamo1!D51)</f>
        <v>3.9</v>
      </c>
      <c r="E31" s="175">
        <f>IF(CálculoMamo1!E51="","",CálculoMamo1!E51)</f>
        <v>26</v>
      </c>
      <c r="F31" s="175">
        <f>IF(CálculoMamo1!F51="","",CálculoMamo1!F51)</f>
        <v>84</v>
      </c>
      <c r="G31" s="175" t="str">
        <f>IF(CálculoMamo1!G51="","",CálculoMamo1!G51)</f>
        <v>Mo-Mo</v>
      </c>
      <c r="J31" s="66">
        <f t="shared" si="0"/>
        <v>5.4542421697430195</v>
      </c>
      <c r="K31" s="135">
        <f t="shared" si="1"/>
        <v>5.879353287673047</v>
      </c>
      <c r="L31" s="66">
        <f t="shared" si="2"/>
        <v>1.09821714769032</v>
      </c>
      <c r="P31" s="126">
        <f t="shared" si="3"/>
        <v>0.33970685999999994</v>
      </c>
      <c r="Q31" s="124">
        <f t="shared" si="4"/>
        <v>4.4</v>
      </c>
      <c r="R31" s="129">
        <f t="shared" si="5"/>
        <v>25.9</v>
      </c>
      <c r="S31" s="129">
        <f t="shared" si="6"/>
        <v>59.6</v>
      </c>
      <c r="T31" s="132">
        <f t="shared" si="7"/>
        <v>23.0646915067552</v>
      </c>
      <c r="U31" s="133">
        <f>IF(D31="","",IF(C31&lt;50,AI42,AS42))</f>
        <v>0.9674294469599999</v>
      </c>
      <c r="V31" s="133">
        <f>IF(D31="","",BN40)</f>
        <v>0.20812991231999994</v>
      </c>
      <c r="W31" s="134">
        <f t="shared" si="8"/>
        <v>1</v>
      </c>
      <c r="X31" s="126">
        <f>BD29</f>
        <v>1.077941372</v>
      </c>
      <c r="Z31" s="80"/>
      <c r="AB31" s="81">
        <f>HLOOKUP(AE30,$AB$10:$AG$20,AB29)</f>
        <v>1.005</v>
      </c>
      <c r="AC31" s="82">
        <f>HLOOKUP(AE30,$AB$10:$AG$20,AC29)</f>
        <v>1.074</v>
      </c>
      <c r="AD31" s="83"/>
      <c r="AE31" s="81">
        <f>HLOOKUP(AF30,$AB$10:$AG$20,AB29)</f>
        <v>1.004</v>
      </c>
      <c r="AF31" s="82">
        <f>HLOOKUP(AF30,$AB$10:$AG$20,AC29)</f>
        <v>1.074</v>
      </c>
      <c r="AH31" s="57"/>
      <c r="AI31" s="69"/>
      <c r="AJ31" s="80"/>
      <c r="AL31" s="84">
        <f>HLOOKUP(AO30,$AK$10:$AP$20,AL29)</f>
        <v>1.081</v>
      </c>
      <c r="AM31" s="85">
        <f>HLOOKUP(AO30,$AK$10:$AP$20,AM29)</f>
        <v>1.151</v>
      </c>
      <c r="AN31" s="86"/>
      <c r="AO31" s="87">
        <f>HLOOKUP(AP30,$AK$10:$AP$20,AL29)</f>
        <v>1.078</v>
      </c>
      <c r="AP31" s="88">
        <f>HLOOKUP(AP30,$AK$10:$AP$20,AM29)</f>
        <v>1.15</v>
      </c>
      <c r="AR31" s="57"/>
      <c r="AS31" s="69"/>
      <c r="AU31" s="47"/>
      <c r="AV31" s="47"/>
      <c r="AW31" s="52">
        <v>7</v>
      </c>
      <c r="AX31" s="155">
        <f>LOOKUP(AW31,$B$26:$B$45,$P$26:$P$45)</f>
        <v>0.35909886</v>
      </c>
      <c r="AY31" s="149">
        <f>LOOKUP(AY30,$AT$19:$AT$24,$AU$19:$AU$24)</f>
        <v>0.35</v>
      </c>
      <c r="AZ31" s="149"/>
      <c r="BA31" s="149">
        <f>LOOKUP(BA30,$AT$19:$AT$24,$AU$19:$AU$24)</f>
        <v>0.4</v>
      </c>
      <c r="BB31" s="149">
        <f>LOOKUP(AY31,$AU$19:$AU$24,$AV$19:$AV$24)</f>
        <v>1.08</v>
      </c>
      <c r="BC31" s="149">
        <f>LOOKUP(BA31,$AU$19:$AU$24,$AV$19:$AV$24)</f>
        <v>1.09</v>
      </c>
      <c r="BD31" s="155">
        <f>IF(AX31=AT35,AU35,((BC31-BB31)/(BA31-AY31))*(AX31-AY31)+BB31)</f>
        <v>1.081819772</v>
      </c>
      <c r="BE31" s="69">
        <v>3</v>
      </c>
      <c r="BF31" s="106">
        <f>LOOKUP(BE31,$B$26:$B$45,$Q$26:$Q$45)</f>
        <v>4.6</v>
      </c>
      <c r="BG31" s="107">
        <f>LOOKUP(BG30,$BE$10:$BE$21,$BF$10:$BF$21)</f>
        <v>4.5</v>
      </c>
      <c r="BH31" s="107">
        <f>LOOKUP(BH30,$BE$10:$BE$21,$BF$10:$BF$21)</f>
        <v>5</v>
      </c>
      <c r="BI31" s="106">
        <f>LOOKUP(BE31,$B$26:$B$45,$P$26:$P$45)</f>
        <v>0.35909886</v>
      </c>
      <c r="BJ31" s="94">
        <f>LOOKUP(BJ30,$BF$8:$BK$8,$BF$10:$BK$10)</f>
        <v>0.35</v>
      </c>
      <c r="BK31" s="94">
        <f>LOOKUP(BK30,$BF$8:$BK$8,$BF$10:$BK$10)</f>
        <v>0.4</v>
      </c>
      <c r="BL31" s="108">
        <f>((BJ32-BG32)/(BK31-BJ31))*(BI31-BJ31)+BG32</f>
        <v>0.21236745280000002</v>
      </c>
      <c r="BM31" s="109">
        <f>((BK32-BH32)/(BK31-BJ31))*(BI31-BJ31)+BH32</f>
        <v>0.19100349840000003</v>
      </c>
      <c r="BN31" s="110">
        <f>((BM31-BL31)/(BH31-BG31))*(BF31-BG31)+BL31</f>
        <v>0.20809466192000003</v>
      </c>
      <c r="BO31"/>
    </row>
    <row r="32" spans="2:67" s="52" customFormat="1" ht="15" customHeight="1" thickBot="1">
      <c r="B32" s="8">
        <v>7</v>
      </c>
      <c r="C32" s="175">
        <f>IF(CálculoMamo1!C52="","",CálculoMamo1!C52)</f>
        <v>45</v>
      </c>
      <c r="D32" s="175">
        <f>IF(CálculoMamo1!D52="","",CálculoMamo1!D52)</f>
        <v>4.1</v>
      </c>
      <c r="E32" s="175">
        <f>IF(CálculoMamo1!E52="","",CálculoMamo1!E52)</f>
        <v>28</v>
      </c>
      <c r="F32" s="175">
        <f>IF(CálculoMamo1!F52="","",CálculoMamo1!F52)</f>
        <v>66</v>
      </c>
      <c r="G32" s="175" t="str">
        <f>IF(CálculoMamo1!G52="","",CálculoMamo1!G52)</f>
        <v>Mo-Mo</v>
      </c>
      <c r="J32" s="66">
        <f t="shared" si="0"/>
        <v>5.536849981294426</v>
      </c>
      <c r="K32" s="135">
        <f t="shared" si="1"/>
        <v>5.989873784362141</v>
      </c>
      <c r="L32" s="66">
        <f t="shared" si="2"/>
        <v>1.1295433219365776</v>
      </c>
      <c r="P32" s="126">
        <f t="shared" si="3"/>
        <v>0.35909886</v>
      </c>
      <c r="Q32" s="124">
        <f t="shared" si="4"/>
        <v>4.6</v>
      </c>
      <c r="R32" s="129">
        <f t="shared" si="5"/>
        <v>28.1</v>
      </c>
      <c r="S32" s="129">
        <f t="shared" si="6"/>
        <v>59.4</v>
      </c>
      <c r="T32" s="132">
        <f t="shared" si="7"/>
        <v>29.6</v>
      </c>
      <c r="U32" s="133">
        <f>IF(D32="","",IF(C32&lt;50,AI45,AS45))</f>
        <v>0.9803455817599999</v>
      </c>
      <c r="V32" s="133">
        <f>IF(D32="","",BN43)</f>
        <v>0.20809466192000003</v>
      </c>
      <c r="W32" s="134">
        <f t="shared" si="8"/>
        <v>1</v>
      </c>
      <c r="X32" s="126">
        <f>BD31</f>
        <v>1.081819772</v>
      </c>
      <c r="AA32" s="67" t="s">
        <v>21</v>
      </c>
      <c r="AB32" s="67">
        <f>LOOKUP(AA33,$AB$10:$AB$20,$AA$10:$AA$20)</f>
        <v>4</v>
      </c>
      <c r="AC32" s="67">
        <f>AB32+1</f>
        <v>5</v>
      </c>
      <c r="AD32" s="68"/>
      <c r="AE32" s="67">
        <f>LOOKUP(AD33,$AB$10:$AG$10,$AB$8:$AG$8)</f>
        <v>3</v>
      </c>
      <c r="AF32" s="67">
        <f>AE32+1</f>
        <v>4</v>
      </c>
      <c r="AI32" s="69"/>
      <c r="AK32" s="67" t="s">
        <v>21</v>
      </c>
      <c r="AL32" s="67">
        <f>LOOKUP(AK33,$AK$10:$AK$20,$AJ$10:$AJ$20)</f>
        <v>4</v>
      </c>
      <c r="AM32" s="67">
        <f>AL32+1</f>
        <v>5</v>
      </c>
      <c r="AN32" s="68"/>
      <c r="AO32" s="67">
        <f>LOOKUP(AN33,$AB$10:$AG$10,$AB$8:$AG$8)</f>
        <v>3</v>
      </c>
      <c r="AP32" s="67">
        <f>AO32+1</f>
        <v>4</v>
      </c>
      <c r="AS32" s="69"/>
      <c r="AX32" s="153" t="s">
        <v>88</v>
      </c>
      <c r="AY32" s="154">
        <f>LOOKUP(AX33,$AU$19:$AU$24,$AT$19:$AT$24)</f>
        <v>4</v>
      </c>
      <c r="AZ32" s="154"/>
      <c r="BA32" s="154">
        <f>AY32+1</f>
        <v>5</v>
      </c>
      <c r="BB32" s="10"/>
      <c r="BC32" s="10"/>
      <c r="BD32" s="20"/>
      <c r="BE32" s="80"/>
      <c r="BG32" s="111">
        <f>HLOOKUP(BJ31,$BF$10:$BK$21,BG30)</f>
        <v>0.208</v>
      </c>
      <c r="BH32" s="112">
        <f>HLOOKUP(BJ31,$BF$10:$BK$21,BH30)</f>
        <v>0.187</v>
      </c>
      <c r="BI32" s="113"/>
      <c r="BJ32" s="114">
        <f>HLOOKUP(BK31,$BF$10:$BK$21,BG30)</f>
        <v>0.232</v>
      </c>
      <c r="BK32" s="115">
        <f>HLOOKUP(BK31,$BF$10:$BK$21,BH30)</f>
        <v>0.209</v>
      </c>
      <c r="BM32" s="57"/>
      <c r="BN32" s="69"/>
      <c r="BO32"/>
    </row>
    <row r="33" spans="2:67" s="52" customFormat="1" ht="15" customHeight="1" thickBot="1">
      <c r="B33" s="8">
        <v>8</v>
      </c>
      <c r="C33" s="175">
        <f>IF(CálculoMamo1!C53="","",CálculoMamo1!C53)</f>
        <v>43</v>
      </c>
      <c r="D33" s="175">
        <f>IF(CálculoMamo1!D53="","",CálculoMamo1!D53)</f>
        <v>4.4</v>
      </c>
      <c r="E33" s="175">
        <f>IF(CálculoMamo1!E53="","",CálculoMamo1!E53)</f>
        <v>28</v>
      </c>
      <c r="F33" s="175">
        <f>IF(CálculoMamo1!F53="","",CálculoMamo1!F53)</f>
        <v>103</v>
      </c>
      <c r="G33" s="175" t="str">
        <f>IF(CálculoMamo1!G53="","",CálculoMamo1!G53)</f>
        <v>Rh-Rh</v>
      </c>
      <c r="J33" s="66">
        <f t="shared" si="0"/>
        <v>6.9299503837884115</v>
      </c>
      <c r="K33" s="135">
        <f t="shared" si="1"/>
        <v>7.621051522166968</v>
      </c>
      <c r="L33" s="66">
        <f t="shared" si="2"/>
        <v>1.7363892613097547</v>
      </c>
      <c r="P33" s="126">
        <f t="shared" si="3"/>
        <v>0.44863354</v>
      </c>
      <c r="Q33" s="124">
        <f t="shared" si="4"/>
        <v>4.9</v>
      </c>
      <c r="R33" s="129">
        <f t="shared" si="5"/>
        <v>28.1</v>
      </c>
      <c r="S33" s="129">
        <f t="shared" si="6"/>
        <v>59.1</v>
      </c>
      <c r="T33" s="132">
        <f t="shared" si="7"/>
        <v>23.5</v>
      </c>
      <c r="U33" s="133">
        <f>IF(D33="","",IF(C33&lt;50,AI48,AS48))</f>
        <v>0.99831913044</v>
      </c>
      <c r="V33" s="133">
        <f>IF(D33="","",BN46)</f>
        <v>0.23655503087999996</v>
      </c>
      <c r="W33" s="134">
        <f t="shared" si="8"/>
        <v>1.061</v>
      </c>
      <c r="X33" s="126">
        <f>BD33</f>
        <v>1.0997267080000002</v>
      </c>
      <c r="Z33" s="69">
        <v>3</v>
      </c>
      <c r="AA33" s="70">
        <f>LOOKUP(Z33,$B$26:$B$45,$Q$26:$Q$45)</f>
        <v>4.6</v>
      </c>
      <c r="AB33" s="71">
        <f>LOOKUP(AB32,$AA$10:$AA$20,$AB$10:$AB$20)</f>
        <v>4</v>
      </c>
      <c r="AC33" s="71">
        <f>LOOKUP(AC32,$AA$10:$AA$20,$AB$10:$AB$20)</f>
        <v>5</v>
      </c>
      <c r="AD33" s="70">
        <f>LOOKUP(Z33,$B$26:$B$45,$P$26:$P$45)</f>
        <v>0.35909886</v>
      </c>
      <c r="AE33" s="60">
        <f>LOOKUP(AE32,$AB$8:$AF$8,$AB$10:$AF$10)</f>
        <v>0.35</v>
      </c>
      <c r="AF33" s="60">
        <f>LOOKUP(AF32,$AB$8:$AG$8,$AB$10:$AG$10)</f>
        <v>0.4</v>
      </c>
      <c r="AG33" s="72">
        <f>((AE34-AB34)/(AF33-AE33))*(AD33-AE33)+AB34</f>
        <v>0.9433639544</v>
      </c>
      <c r="AH33" s="73">
        <f>((AF34-AC34)/(AF33-AE33))*(AD33-AE33)+AC34</f>
        <v>1.005</v>
      </c>
      <c r="AI33" s="74">
        <f>((AH33-AG33)/(AC33-AB33))*(AA33-AB33)+AG33</f>
        <v>0.9803455817599999</v>
      </c>
      <c r="AJ33" s="69">
        <v>3</v>
      </c>
      <c r="AK33" s="75">
        <f>LOOKUP(AJ33,$B$26:$B$45,$Q$26:$Q$45)</f>
        <v>4.6</v>
      </c>
      <c r="AL33" s="76">
        <f>LOOKUP(AL32,$AJ$10:$AJ$20,$AK$10:$AK$20)</f>
        <v>4</v>
      </c>
      <c r="AM33" s="76">
        <f>LOOKUP(AM32,$AJ$10:$AJ$20,$AK$10:$AK$20)</f>
        <v>5</v>
      </c>
      <c r="AN33" s="75">
        <f>LOOKUP(AJ33,$B$26:$B$45,$P$26:$P$45)</f>
        <v>0.35909886</v>
      </c>
      <c r="AO33" s="63">
        <f>LOOKUP(AO32,$AB$8:$AF$8,$AB$10:$AF$10)</f>
        <v>0.35</v>
      </c>
      <c r="AP33" s="63">
        <f>LOOKUP(AP32,$AB$8:$AG$8,$AB$10:$AG$10)</f>
        <v>0.4</v>
      </c>
      <c r="AQ33" s="77">
        <f>((AO34-AL34)/(AP33-AO33))*(AN33-AO33)+AL34</f>
        <v>1</v>
      </c>
      <c r="AR33" s="78">
        <f>((AP34-AM34)/(AP33-AO33))*(AN33-AO33)+AM34</f>
        <v>1.0818180228</v>
      </c>
      <c r="AS33" s="79">
        <f>((AR33-AQ33)/(AM33-AL33))*(AK33-AL33)+AQ33</f>
        <v>1.04909081368</v>
      </c>
      <c r="AW33" s="52">
        <v>8</v>
      </c>
      <c r="AX33" s="155">
        <f>LOOKUP(AW33,$B$26:$B$45,$P$26:$P$45)</f>
        <v>0.44863354</v>
      </c>
      <c r="AY33" s="149">
        <f>LOOKUP(AY32,$AT$19:$AT$24,$AU$19:$AU$24)</f>
        <v>0.4</v>
      </c>
      <c r="AZ33" s="149"/>
      <c r="BA33" s="149">
        <f>LOOKUP(BA32,$AT$19:$AT$24,$AU$19:$AU$24)</f>
        <v>0.45</v>
      </c>
      <c r="BB33" s="149">
        <f>LOOKUP(AY33,$AU$19:$AU$24,$AV$19:$AV$24)</f>
        <v>1.09</v>
      </c>
      <c r="BC33" s="149">
        <f>LOOKUP(BA33,$AU$19:$AU$24,$AV$19:$AV$24)</f>
        <v>1.1</v>
      </c>
      <c r="BD33" s="155">
        <f>IF(AX33=AT37,AU37,((BC33-BB33)/(BA33-AY33))*(AX33-AY33)+BB33)</f>
        <v>1.0997267080000002</v>
      </c>
      <c r="BF33" s="67" t="s">
        <v>21</v>
      </c>
      <c r="BG33" s="67">
        <f>LOOKUP(BF34,$BF$10:$BF$21,$BE$10:$BE$21)</f>
        <v>6</v>
      </c>
      <c r="BH33" s="67">
        <f>BG33+1</f>
        <v>7</v>
      </c>
      <c r="BI33" s="68"/>
      <c r="BJ33" s="67">
        <f>LOOKUP(BI34,$BF$10:$BK$10,$BF$8:$BK$8)</f>
        <v>2</v>
      </c>
      <c r="BK33" s="67">
        <f>BJ33+1</f>
        <v>3</v>
      </c>
      <c r="BN33" s="69"/>
      <c r="BO33"/>
    </row>
    <row r="34" spans="2:67" s="52" customFormat="1" ht="15" customHeight="1" thickBot="1">
      <c r="B34" s="8">
        <v>9</v>
      </c>
      <c r="C34" s="175">
        <f>IF(CálculoMamo1!C54="","",CálculoMamo1!C54)</f>
        <v>43</v>
      </c>
      <c r="D34" s="175">
        <f>IF(CálculoMamo1!D54="","",CálculoMamo1!D54)</f>
        <v>4.8</v>
      </c>
      <c r="E34" s="175">
        <f>IF(CálculoMamo1!E54="","",CálculoMamo1!E54)</f>
        <v>28</v>
      </c>
      <c r="F34" s="175">
        <f>IF(CálculoMamo1!F54="","",CálculoMamo1!F54)</f>
        <v>126</v>
      </c>
      <c r="G34" s="175" t="str">
        <f>IF(CálculoMamo1!G54="","",CálculoMamo1!G54)</f>
        <v>Rh-Rh</v>
      </c>
      <c r="J34" s="66">
        <f t="shared" si="0"/>
        <v>8.593344148777167</v>
      </c>
      <c r="K34" s="135">
        <f t="shared" si="1"/>
        <v>9.450330071445777</v>
      </c>
      <c r="L34" s="66">
        <f t="shared" si="2"/>
        <v>2.0503986813772026</v>
      </c>
      <c r="P34" s="126">
        <f t="shared" si="3"/>
        <v>0.44863354</v>
      </c>
      <c r="Q34" s="124">
        <f t="shared" si="4"/>
        <v>5.3</v>
      </c>
      <c r="R34" s="129">
        <f t="shared" si="5"/>
        <v>28.1</v>
      </c>
      <c r="S34" s="129">
        <f t="shared" si="6"/>
        <v>58.7</v>
      </c>
      <c r="T34" s="132">
        <f t="shared" si="7"/>
        <v>23.5</v>
      </c>
      <c r="U34" s="133">
        <f>IF(D34="","",IF(C34&lt;50,AI51,AS51))</f>
        <v>1.02501913044</v>
      </c>
      <c r="V34" s="133">
        <f>IF(D34="","",BN49)</f>
        <v>0.21939602468</v>
      </c>
      <c r="W34" s="134">
        <f t="shared" si="8"/>
        <v>1.061</v>
      </c>
      <c r="X34" s="126">
        <f>BD35</f>
        <v>1.0997267080000002</v>
      </c>
      <c r="Z34" s="80"/>
      <c r="AB34" s="81">
        <f>HLOOKUP(AE33,$AB$10:$AG$20,AB32)</f>
        <v>0.943</v>
      </c>
      <c r="AC34" s="82">
        <f>HLOOKUP(AE33,$AB$10:$AG$20,AC32)</f>
        <v>1.005</v>
      </c>
      <c r="AD34" s="83"/>
      <c r="AE34" s="81">
        <f>HLOOKUP(AF33,$AB$10:$AG$20,AB32)</f>
        <v>0.945</v>
      </c>
      <c r="AF34" s="82">
        <f>HLOOKUP(AF33,$AB$10:$AG$20,AC32)</f>
        <v>1.005</v>
      </c>
      <c r="AH34" s="57"/>
      <c r="AJ34" s="80"/>
      <c r="AL34" s="87">
        <f>HLOOKUP(AO33,$AK$10:$AP$20,AL32)</f>
        <v>1</v>
      </c>
      <c r="AM34" s="85">
        <f>HLOOKUP(AO33,$AK$10:$AP$20,AM32)</f>
        <v>1.082</v>
      </c>
      <c r="AN34" s="86"/>
      <c r="AO34" s="87">
        <f>HLOOKUP(AP33,$AK$10:$AP$20,AL32)</f>
        <v>1</v>
      </c>
      <c r="AP34" s="88">
        <f>HLOOKUP(AP33,$AK$10:$AP$20,AM32)</f>
        <v>1.081</v>
      </c>
      <c r="AR34" s="57"/>
      <c r="AS34" s="69"/>
      <c r="AX34" s="153" t="s">
        <v>88</v>
      </c>
      <c r="AY34" s="154">
        <f>LOOKUP(AX35,$AU$19:$AU$24,$AT$19:$AT$24)</f>
        <v>4</v>
      </c>
      <c r="AZ34" s="154"/>
      <c r="BA34" s="154">
        <f>AY34+1</f>
        <v>5</v>
      </c>
      <c r="BB34" s="10"/>
      <c r="BC34" s="10"/>
      <c r="BD34" s="20"/>
      <c r="BE34" s="69">
        <v>4</v>
      </c>
      <c r="BF34" s="106">
        <f>LOOKUP(BE34,$B$26:$B$45,$Q$26:$Q$45)</f>
        <v>5.4</v>
      </c>
      <c r="BG34" s="107">
        <f>LOOKUP(BG33,$BE$10:$BE$21,$BF$10:$BF$21)</f>
        <v>5</v>
      </c>
      <c r="BH34" s="107">
        <f>LOOKUP(BH33,$BE$10:$BE$21,$BF$10:$BF$21)</f>
        <v>6</v>
      </c>
      <c r="BI34" s="106">
        <f>LOOKUP(BE34,$B$26:$B$45,$P$26:$P$45)</f>
        <v>0.34972886000000003</v>
      </c>
      <c r="BJ34" s="94">
        <f>LOOKUP(BJ33,$BF$8:$BK$8,$BF$10:$BK$10)</f>
        <v>0.3</v>
      </c>
      <c r="BK34" s="94">
        <f>LOOKUP(BK33,$BF$8:$BK$8,$BF$10:$BK$10)</f>
        <v>0.35</v>
      </c>
      <c r="BL34" s="108">
        <f>((BJ35-BG35)/(BK34-BJ34))*(BI34-BJ34)+BG35</f>
        <v>0.18687527560000003</v>
      </c>
      <c r="BM34" s="109">
        <f>((BK35-BH35)/(BK34-BJ34))*(BI34-BJ34)+BH35</f>
        <v>0.15389696680000003</v>
      </c>
      <c r="BN34" s="110">
        <f>((BM34-BL34)/(BH34-BG34))*(BF34-BG34)+BL34</f>
        <v>0.17368395208</v>
      </c>
      <c r="BO34"/>
    </row>
    <row r="35" spans="2:67" s="52" customFormat="1" ht="15" customHeight="1" thickBot="1">
      <c r="B35" s="8">
        <v>10</v>
      </c>
      <c r="C35" s="175">
        <f>IF(CálculoMamo1!C55="","",CálculoMamo1!C55)</f>
        <v>58</v>
      </c>
      <c r="D35" s="175">
        <f>IF(CálculoMamo1!D55="","",CálculoMamo1!D55)</f>
        <v>4.9</v>
      </c>
      <c r="E35" s="175">
        <f>IF(CálculoMamo1!E55="","",CálculoMamo1!E55)</f>
        <v>27</v>
      </c>
      <c r="F35" s="175">
        <f>IF(CálculoMamo1!F55="","",CálculoMamo1!F55)</f>
        <v>114</v>
      </c>
      <c r="G35" s="175" t="str">
        <f>IF(CálculoMamo1!G55="","",CálculoMamo1!G55)</f>
        <v>Mo-Mo</v>
      </c>
      <c r="J35" s="66">
        <f t="shared" si="0"/>
        <v>8.696271894321157</v>
      </c>
      <c r="K35" s="135">
        <f t="shared" si="1"/>
        <v>9.391502064434565</v>
      </c>
      <c r="L35" s="66">
        <f t="shared" si="2"/>
        <v>1.6814132384122507</v>
      </c>
      <c r="P35" s="126">
        <f t="shared" si="3"/>
        <v>0.34972886000000003</v>
      </c>
      <c r="Q35" s="124">
        <f t="shared" si="4"/>
        <v>5.4</v>
      </c>
      <c r="R35" s="129">
        <f t="shared" si="5"/>
        <v>27</v>
      </c>
      <c r="S35" s="129">
        <f t="shared" si="6"/>
        <v>58.6</v>
      </c>
      <c r="T35" s="132">
        <f t="shared" si="7"/>
        <v>26.19530687212551</v>
      </c>
      <c r="U35" s="133">
        <f>IF(D35="","",IF(C35&lt;50,AI54,AS54))</f>
        <v>1.1132216912</v>
      </c>
      <c r="V35" s="133">
        <f>IF(D35="","",BN52)</f>
        <v>0.17368395208</v>
      </c>
      <c r="W35" s="134">
        <f t="shared" si="8"/>
        <v>1</v>
      </c>
      <c r="X35" s="126">
        <f>BD37</f>
        <v>1.079945772</v>
      </c>
      <c r="AA35" s="67" t="s">
        <v>21</v>
      </c>
      <c r="AB35" s="67">
        <f>LOOKUP(AA36,$AB$10:$AB$20,$AA$10:$AA$20)</f>
        <v>5</v>
      </c>
      <c r="AC35" s="67">
        <f>AB35+1</f>
        <v>6</v>
      </c>
      <c r="AD35" s="68"/>
      <c r="AE35" s="67">
        <f>LOOKUP(AD36,$AB$10:$AG$10,$AB$8:$AG$8)</f>
        <v>2</v>
      </c>
      <c r="AF35" s="67">
        <f>AE35+1</f>
        <v>3</v>
      </c>
      <c r="AI35" s="69"/>
      <c r="AK35" s="67" t="s">
        <v>21</v>
      </c>
      <c r="AL35" s="67">
        <f>LOOKUP(AK36,$AK$10:$AK$20,$AJ$10:$AJ$20)</f>
        <v>5</v>
      </c>
      <c r="AM35" s="67">
        <f>AL35+1</f>
        <v>6</v>
      </c>
      <c r="AN35" s="68"/>
      <c r="AO35" s="67">
        <f>LOOKUP(AN36,$AB$10:$AG$10,$AB$8:$AG$8)</f>
        <v>2</v>
      </c>
      <c r="AP35" s="67">
        <f>AO35+1</f>
        <v>3</v>
      </c>
      <c r="AS35" s="69"/>
      <c r="AW35" s="52">
        <v>9</v>
      </c>
      <c r="AX35" s="155">
        <f>LOOKUP(AW35,$B$26:$B$45,$P$26:$P$45)</f>
        <v>0.44863354</v>
      </c>
      <c r="AY35" s="149">
        <f>LOOKUP(AY34,$AT$19:$AT$24,$AU$19:$AU$24)</f>
        <v>0.4</v>
      </c>
      <c r="AZ35" s="149"/>
      <c r="BA35" s="149">
        <f>LOOKUP(BA34,$AT$19:$AT$24,$AU$19:$AU$24)</f>
        <v>0.45</v>
      </c>
      <c r="BB35" s="149">
        <f>LOOKUP(AY35,$AU$19:$AU$24,$AV$19:$AV$24)</f>
        <v>1.09</v>
      </c>
      <c r="BC35" s="149">
        <f>LOOKUP(BA35,$AU$19:$AU$24,$AV$19:$AV$24)</f>
        <v>1.1</v>
      </c>
      <c r="BD35" s="155">
        <f>IF(AX35=AT39,AU39,((BC35-BB35)/(BA35-AY35))*(AX35-AY35)+BB35)</f>
        <v>1.0997267080000002</v>
      </c>
      <c r="BE35" s="80"/>
      <c r="BG35" s="111">
        <f>HLOOKUP(BJ34,$BF$10:$BK$21,BG33)</f>
        <v>0.164</v>
      </c>
      <c r="BH35" s="112">
        <f>HLOOKUP(BJ34,$BF$10:$BK$21,BH33)</f>
        <v>0.135</v>
      </c>
      <c r="BI35" s="113"/>
      <c r="BJ35" s="114">
        <f>HLOOKUP(BK34,$BF$10:$BK$21,BG33)</f>
        <v>0.187</v>
      </c>
      <c r="BK35" s="115">
        <f>HLOOKUP(BK34,$BF$10:$BK$21,BH33)</f>
        <v>0.154</v>
      </c>
      <c r="BM35" s="57"/>
      <c r="BN35" s="69"/>
      <c r="BO35"/>
    </row>
    <row r="36" spans="2:67" s="52" customFormat="1" ht="15" customHeight="1" thickBot="1">
      <c r="B36" s="8">
        <v>11</v>
      </c>
      <c r="C36" s="175">
        <f>IF(CálculoMamo1!C56="","",CálculoMamo1!C56)</f>
        <v>58</v>
      </c>
      <c r="D36" s="175">
        <f>IF(CálculoMamo1!D56="","",CálculoMamo1!D56)</f>
        <v>4.9</v>
      </c>
      <c r="E36" s="175">
        <f>IF(CálculoMamo1!E56="","",CálculoMamo1!E56)</f>
        <v>27</v>
      </c>
      <c r="F36" s="175">
        <f>IF(CálculoMamo1!F56="","",CálculoMamo1!F56)</f>
        <v>107</v>
      </c>
      <c r="G36" s="175" t="str">
        <f>IF(CálculoMamo1!G56="","",CálculoMamo1!G56)</f>
        <v>Mo-Mo</v>
      </c>
      <c r="J36" s="66">
        <f t="shared" si="0"/>
        <v>8.162290286775121</v>
      </c>
      <c r="K36" s="135">
        <f t="shared" si="1"/>
        <v>8.814830885039461</v>
      </c>
      <c r="L36" s="66">
        <f t="shared" si="2"/>
        <v>1.5781685658781652</v>
      </c>
      <c r="P36" s="126">
        <f t="shared" si="3"/>
        <v>0.34972886000000003</v>
      </c>
      <c r="Q36" s="124">
        <f t="shared" si="4"/>
        <v>5.4</v>
      </c>
      <c r="R36" s="129">
        <f t="shared" si="5"/>
        <v>27</v>
      </c>
      <c r="S36" s="129">
        <f t="shared" si="6"/>
        <v>58.6</v>
      </c>
      <c r="T36" s="132">
        <f t="shared" si="7"/>
        <v>26.19530687212551</v>
      </c>
      <c r="U36" s="133">
        <f>IF(D36="","",IF(C36&lt;50,AI57,AS57))</f>
        <v>1.1132216912</v>
      </c>
      <c r="V36" s="133">
        <f>IF(D36="","",BN55)</f>
        <v>0.17368395208</v>
      </c>
      <c r="W36" s="134">
        <f t="shared" si="8"/>
        <v>1</v>
      </c>
      <c r="X36" s="126">
        <f>BD39</f>
        <v>1.079945772</v>
      </c>
      <c r="Z36" s="69">
        <v>4</v>
      </c>
      <c r="AA36" s="70">
        <f>LOOKUP(Z36,$B$26:$B$45,$Q$26:$Q$45)</f>
        <v>5.4</v>
      </c>
      <c r="AB36" s="71">
        <f>LOOKUP(AB35,$AA$10:$AA$20,$AB$10:$AB$20)</f>
        <v>5</v>
      </c>
      <c r="AC36" s="71">
        <f>LOOKUP(AC35,$AA$10:$AA$20,$AB$10:$AB$20)</f>
        <v>6</v>
      </c>
      <c r="AD36" s="70">
        <f>LOOKUP(Z36,$B$26:$B$45,$P$26:$P$45)</f>
        <v>0.34972886000000003</v>
      </c>
      <c r="AE36" s="60">
        <f>LOOKUP(AE35,$AB$8:$AF$8,$AB$10:$AF$10)</f>
        <v>0.3</v>
      </c>
      <c r="AF36" s="60">
        <f>LOOKUP(AF35,$AB$8:$AG$8,$AB$10:$AG$10)</f>
        <v>0.35</v>
      </c>
      <c r="AG36" s="72">
        <f>((AE37-AB37)/(AF36-AE36))*(AD36-AE36)+AB37</f>
        <v>1.005</v>
      </c>
      <c r="AH36" s="73">
        <f>((AF37-AC37)/(AF36-AE36))*(AD36-AE36)+AC37</f>
        <v>1.0780108456000002</v>
      </c>
      <c r="AI36" s="74">
        <f>((AH36-AG36)/(AC36-AB36))*(AA36-AB36)+AG36</f>
        <v>1.0342043382400001</v>
      </c>
      <c r="AJ36" s="69">
        <v>4</v>
      </c>
      <c r="AK36" s="75">
        <f>LOOKUP(AJ36,$B$26:$B$45,$Q$26:$Q$45)</f>
        <v>5.4</v>
      </c>
      <c r="AL36" s="76">
        <f>LOOKUP(AL35,$AJ$10:$AJ$20,$AK$10:$AK$20)</f>
        <v>5</v>
      </c>
      <c r="AM36" s="76">
        <f>LOOKUP(AM35,$AJ$10:$AJ$20,$AK$10:$AK$20)</f>
        <v>6</v>
      </c>
      <c r="AN36" s="75">
        <f>LOOKUP(AJ36,$B$26:$B$45,$P$26:$P$45)</f>
        <v>0.34972886000000003</v>
      </c>
      <c r="AO36" s="63">
        <f>LOOKUP(AO35,$AB$8:$AF$8,$AB$10:$AF$10)</f>
        <v>0.3</v>
      </c>
      <c r="AP36" s="63">
        <f>LOOKUP(AP35,$AB$8:$AG$8,$AB$10:$AG$10)</f>
        <v>0.35</v>
      </c>
      <c r="AQ36" s="77">
        <f>((AO37-AL37)/(AP36-AO36))*(AN36-AO36)+AL37</f>
        <v>1.0820216912</v>
      </c>
      <c r="AR36" s="78">
        <f>((AP37-AM37)/(AP36-AO36))*(AN36-AO36)+AM37</f>
        <v>1.1600216911999999</v>
      </c>
      <c r="AS36" s="79">
        <f>((AR36-AQ36)/(AM36-AL36))*(AK36-AL36)+AQ36</f>
        <v>1.1132216912</v>
      </c>
      <c r="AX36" s="153" t="s">
        <v>88</v>
      </c>
      <c r="AY36" s="154">
        <f>LOOKUP(AX37,$AU$19:$AU$24,$AT$19:$AT$24)</f>
        <v>2</v>
      </c>
      <c r="AZ36" s="154"/>
      <c r="BA36" s="154">
        <f>AY36+1</f>
        <v>3</v>
      </c>
      <c r="BB36" s="10"/>
      <c r="BC36" s="10"/>
      <c r="BD36" s="20"/>
      <c r="BF36" s="67" t="s">
        <v>21</v>
      </c>
      <c r="BG36" s="67">
        <f>LOOKUP(BF37,$BF$10:$BF$21,$BE$10:$BE$21)</f>
        <v>6</v>
      </c>
      <c r="BH36" s="67">
        <f>BG36+1</f>
        <v>7</v>
      </c>
      <c r="BI36" s="68"/>
      <c r="BJ36" s="67">
        <f>LOOKUP(BI37,$BF$10:$BK$10,$BF$8:$BK$8)</f>
        <v>2</v>
      </c>
      <c r="BK36" s="67">
        <f>BJ36+1</f>
        <v>3</v>
      </c>
      <c r="BN36" s="69"/>
      <c r="BO36"/>
    </row>
    <row r="37" spans="2:67" s="52" customFormat="1" ht="15" customHeight="1" thickBot="1">
      <c r="B37" s="8">
        <v>12</v>
      </c>
      <c r="C37" s="175">
        <f>IF(CálculoMamo1!C57="","",CálculoMamo1!C57)</f>
        <v>49</v>
      </c>
      <c r="D37" s="175">
        <f>IF(CálculoMamo1!D57="","",CálculoMamo1!D57)</f>
        <v>5.3</v>
      </c>
      <c r="E37" s="175">
        <f>IF(CálculoMamo1!E57="","",CálculoMamo1!E57)</f>
        <v>28</v>
      </c>
      <c r="F37" s="175">
        <f>IF(CálculoMamo1!F57="","",CálculoMamo1!F57)</f>
        <v>116</v>
      </c>
      <c r="G37" s="175" t="str">
        <f>IF(CálculoMamo1!G57="","",CálculoMamo1!G57)</f>
        <v>Mo-Mo</v>
      </c>
      <c r="J37" s="66">
        <f t="shared" si="0"/>
        <v>10.136866593450714</v>
      </c>
      <c r="K37" s="135">
        <f t="shared" si="1"/>
        <v>10.966262706921269</v>
      </c>
      <c r="L37" s="66">
        <f t="shared" si="2"/>
        <v>1.767105210720348</v>
      </c>
      <c r="P37" s="126">
        <f t="shared" si="3"/>
        <v>0.35909886</v>
      </c>
      <c r="Q37" s="124">
        <f t="shared" si="4"/>
        <v>5.8</v>
      </c>
      <c r="R37" s="129">
        <f t="shared" si="5"/>
        <v>28.1</v>
      </c>
      <c r="S37" s="129">
        <f t="shared" si="6"/>
        <v>58.2</v>
      </c>
      <c r="T37" s="132">
        <f t="shared" si="7"/>
        <v>29.6</v>
      </c>
      <c r="U37" s="133">
        <f>IF(D37="","",IF(C37&lt;50,AI60,AS60))</f>
        <v>1.06281767296</v>
      </c>
      <c r="V37" s="133">
        <f>IF(D37="","",BN58)</f>
        <v>0.16402117136000002</v>
      </c>
      <c r="W37" s="134">
        <f t="shared" si="8"/>
        <v>1</v>
      </c>
      <c r="X37" s="126">
        <f>BD41</f>
        <v>1.081819772</v>
      </c>
      <c r="Z37" s="80"/>
      <c r="AB37" s="81">
        <f>HLOOKUP(AE36,$AB$10:$AG$20,AB35)</f>
        <v>1.005</v>
      </c>
      <c r="AC37" s="82">
        <f>HLOOKUP(AE36,$AB$10:$AG$20,AC35)</f>
        <v>1.08</v>
      </c>
      <c r="AD37" s="83"/>
      <c r="AE37" s="81">
        <f>HLOOKUP(AF36,$AB$10:$AG$20,AB35)</f>
        <v>1.005</v>
      </c>
      <c r="AF37" s="82">
        <f>HLOOKUP(AF36,$AB$10:$AG$20,AC35)</f>
        <v>1.078</v>
      </c>
      <c r="AH37" s="57"/>
      <c r="AJ37" s="80"/>
      <c r="AL37" s="87">
        <f>HLOOKUP(AO36,$AK$10:$AP$20,AL35)</f>
        <v>1.086</v>
      </c>
      <c r="AM37" s="85">
        <f>HLOOKUP(AO36,$AK$10:$AP$20,AM35)</f>
        <v>1.164</v>
      </c>
      <c r="AN37" s="86"/>
      <c r="AO37" s="87">
        <f>HLOOKUP(AP36,$AK$10:$AP$20,AL35)</f>
        <v>1.082</v>
      </c>
      <c r="AP37" s="88">
        <f>HLOOKUP(AP36,$AK$10:$AP$20,AM35)</f>
        <v>1.16</v>
      </c>
      <c r="AR37" s="57"/>
      <c r="AS37" s="69"/>
      <c r="AW37" s="52">
        <v>10</v>
      </c>
      <c r="AX37" s="155">
        <f>LOOKUP(AW37,$B$26:$B$45,$P$26:$P$45)</f>
        <v>0.34972886000000003</v>
      </c>
      <c r="AY37" s="149">
        <f>LOOKUP(AY36,$AT$19:$AT$24,$AU$19:$AU$24)</f>
        <v>0.3</v>
      </c>
      <c r="AZ37" s="149"/>
      <c r="BA37" s="149">
        <f>LOOKUP(BA36,$AT$19:$AT$24,$AU$19:$AU$24)</f>
        <v>0.35</v>
      </c>
      <c r="BB37" s="149">
        <f>LOOKUP(AY37,$AU$19:$AU$24,$AV$19:$AV$24)</f>
        <v>1.07</v>
      </c>
      <c r="BC37" s="149">
        <f>LOOKUP(BA37,$AU$19:$AU$24,$AV$19:$AV$24)</f>
        <v>1.08</v>
      </c>
      <c r="BD37" s="155">
        <f>IF(AX37=AT41,AU41,((BC37-BB37)/(BA37-AY37))*(AX37-AY37)+BB37)</f>
        <v>1.079945772</v>
      </c>
      <c r="BE37" s="69">
        <v>5</v>
      </c>
      <c r="BF37" s="106">
        <f>LOOKUP(BE37,$B$26:$B$45,$Q$26:$Q$45)</f>
        <v>5.7</v>
      </c>
      <c r="BG37" s="107">
        <f>LOOKUP(BG36,$BE$10:$BE$21,$BF$10:$BF$21)</f>
        <v>5</v>
      </c>
      <c r="BH37" s="107">
        <f>LOOKUP(BH36,$BE$10:$BE$21,$BF$10:$BF$21)</f>
        <v>6</v>
      </c>
      <c r="BI37" s="106">
        <f>LOOKUP(BE37,$B$26:$B$45,$P$26:$P$45)</f>
        <v>0.34972886000000003</v>
      </c>
      <c r="BJ37" s="94">
        <f>LOOKUP(BJ36,$BF$8:$BK$8,$BF$10:$BK$10)</f>
        <v>0.3</v>
      </c>
      <c r="BK37" s="94">
        <f>LOOKUP(BK36,$BF$8:$BK$8,$BF$10:$BK$10)</f>
        <v>0.35</v>
      </c>
      <c r="BL37" s="108">
        <f>((BJ38-BG38)/(BK37-BJ37))*(BI37-BJ37)+BG38</f>
        <v>0.18687527560000003</v>
      </c>
      <c r="BM37" s="109">
        <f>((BK38-BH38)/(BK37-BJ37))*(BI37-BJ37)+BH38</f>
        <v>0.15389696680000003</v>
      </c>
      <c r="BN37" s="110">
        <f>((BM37-BL37)/(BH37-BG37))*(BF37-BG37)+BL37</f>
        <v>0.16379045944000004</v>
      </c>
      <c r="BO37"/>
    </row>
    <row r="38" spans="2:67" s="52" customFormat="1" ht="15" customHeight="1" thickBot="1">
      <c r="B38" s="8">
        <v>13</v>
      </c>
      <c r="C38" s="175">
        <f>IF(CálculoMamo1!C58="","",CálculoMamo1!C58)</f>
        <v>49</v>
      </c>
      <c r="D38" s="175">
        <f>IF(CálculoMamo1!D58="","",CálculoMamo1!D58)</f>
        <v>5.6</v>
      </c>
      <c r="E38" s="175">
        <f>IF(CálculoMamo1!E58="","",CálculoMamo1!E58)</f>
        <v>28</v>
      </c>
      <c r="F38" s="175">
        <f>IF(CálculoMamo1!F58="","",CálculoMamo1!F58)</f>
        <v>126</v>
      </c>
      <c r="G38" s="175" t="str">
        <f>IF(CálculoMamo1!G58="","",CálculoMamo1!G58)</f>
        <v>Mo-Mo</v>
      </c>
      <c r="J38" s="66">
        <f t="shared" si="0"/>
        <v>11.125130875996671</v>
      </c>
      <c r="K38" s="135">
        <f t="shared" si="1"/>
        <v>12.03538654774088</v>
      </c>
      <c r="L38" s="66">
        <f t="shared" si="2"/>
        <v>1.867319493857128</v>
      </c>
      <c r="P38" s="126">
        <f t="shared" si="3"/>
        <v>0.35909886</v>
      </c>
      <c r="Q38" s="124">
        <f t="shared" si="4"/>
        <v>6.1</v>
      </c>
      <c r="R38" s="129">
        <f t="shared" si="5"/>
        <v>28.1</v>
      </c>
      <c r="S38" s="129">
        <f t="shared" si="6"/>
        <v>57.9</v>
      </c>
      <c r="T38" s="132">
        <f t="shared" si="7"/>
        <v>29.6</v>
      </c>
      <c r="U38" s="133">
        <f>IF(D38="","",IF(C38&lt;50,AI63,AS63))</f>
        <v>1.08413569576</v>
      </c>
      <c r="V38" s="133">
        <f>IF(D38="","",BN61)</f>
        <v>0.15482099644000002</v>
      </c>
      <c r="W38" s="134">
        <f t="shared" si="8"/>
        <v>1</v>
      </c>
      <c r="X38" s="126">
        <f>BD43</f>
        <v>1.081819772</v>
      </c>
      <c r="AA38" s="67" t="s">
        <v>21</v>
      </c>
      <c r="AB38" s="67">
        <f>LOOKUP(AA39,$AB$10:$AB$20,$AA$10:$AA$20)</f>
        <v>5</v>
      </c>
      <c r="AC38" s="67">
        <f>AB38+1</f>
        <v>6</v>
      </c>
      <c r="AD38" s="68"/>
      <c r="AE38" s="67">
        <f>LOOKUP(AD39,$AB$10:$AG$10,$AB$8:$AG$8)</f>
        <v>2</v>
      </c>
      <c r="AF38" s="67">
        <f>AE38+1</f>
        <v>3</v>
      </c>
      <c r="AI38" s="69"/>
      <c r="AK38" s="67" t="s">
        <v>21</v>
      </c>
      <c r="AL38" s="67">
        <f>LOOKUP(AK39,$AK$10:$AK$20,$AJ$10:$AJ$20)</f>
        <v>5</v>
      </c>
      <c r="AM38" s="67">
        <f>AL38+1</f>
        <v>6</v>
      </c>
      <c r="AN38" s="68"/>
      <c r="AO38" s="67">
        <f>LOOKUP(AN39,$AB$10:$AG$10,$AB$8:$AG$8)</f>
        <v>2</v>
      </c>
      <c r="AP38" s="67">
        <f>AO38+1</f>
        <v>3</v>
      </c>
      <c r="AS38" s="69"/>
      <c r="AX38" s="153" t="s">
        <v>88</v>
      </c>
      <c r="AY38" s="154">
        <f>LOOKUP(AX39,$AU$19:$AU$24,$AT$19:$AT$24)</f>
        <v>2</v>
      </c>
      <c r="AZ38" s="154"/>
      <c r="BA38" s="154">
        <f>AY38+1</f>
        <v>3</v>
      </c>
      <c r="BB38" s="10"/>
      <c r="BC38" s="10"/>
      <c r="BD38" s="20"/>
      <c r="BE38" s="80"/>
      <c r="BG38" s="111">
        <f>HLOOKUP(BJ37,$BF$10:$BK$21,BG36)</f>
        <v>0.164</v>
      </c>
      <c r="BH38" s="112">
        <f>HLOOKUP(BJ37,$BF$10:$BK$21,BH36)</f>
        <v>0.135</v>
      </c>
      <c r="BI38" s="113"/>
      <c r="BJ38" s="114">
        <f>HLOOKUP(BK37,$BF$10:$BK$21,BG36)</f>
        <v>0.187</v>
      </c>
      <c r="BK38" s="115">
        <f>HLOOKUP(BK37,$BF$10:$BK$21,BH36)</f>
        <v>0.154</v>
      </c>
      <c r="BM38" s="57"/>
      <c r="BN38" s="69"/>
      <c r="BO38"/>
    </row>
    <row r="39" spans="2:67" s="52" customFormat="1" ht="13.5" customHeight="1" thickBot="1">
      <c r="B39" s="8">
        <v>14</v>
      </c>
      <c r="C39" s="175">
        <f>IF(CálculoMamo1!C59="","",CálculoMamo1!C59)</f>
        <v>56</v>
      </c>
      <c r="D39" s="175">
        <f>IF(CálculoMamo1!D59="","",CálculoMamo1!D59)</f>
        <v>5.1</v>
      </c>
      <c r="E39" s="175">
        <f>IF(CálculoMamo1!E59="","",CálculoMamo1!E59)</f>
        <v>28</v>
      </c>
      <c r="F39" s="175">
        <f>IF(CálculoMamo1!F59="","",CálculoMamo1!F59)</f>
        <v>112</v>
      </c>
      <c r="G39" s="175" t="str">
        <f>IF(CálculoMamo1!G59="","",CálculoMamo1!G59)</f>
        <v>Mo-Mo</v>
      </c>
      <c r="J39" s="66">
        <f t="shared" si="0"/>
        <v>9.720397823231375</v>
      </c>
      <c r="K39" s="135">
        <f t="shared" si="1"/>
        <v>10.515718556877463</v>
      </c>
      <c r="L39" s="66">
        <f t="shared" si="2"/>
        <v>1.8719665783051085</v>
      </c>
      <c r="P39" s="126">
        <f t="shared" si="3"/>
        <v>0.35909886</v>
      </c>
      <c r="Q39" s="124">
        <f t="shared" si="4"/>
        <v>5.6</v>
      </c>
      <c r="R39" s="129">
        <f t="shared" si="5"/>
        <v>28.1</v>
      </c>
      <c r="S39" s="129">
        <f t="shared" si="6"/>
        <v>58.4</v>
      </c>
      <c r="T39" s="132">
        <f t="shared" si="7"/>
        <v>29.6</v>
      </c>
      <c r="U39" s="133">
        <f>IF(D39="","",IF(C39&lt;50,AI66,AS66))</f>
        <v>1.12774453224</v>
      </c>
      <c r="V39" s="133">
        <f>IF(D39="","",BN64)</f>
        <v>0.17076675312000003</v>
      </c>
      <c r="W39" s="134">
        <f t="shared" si="8"/>
        <v>1</v>
      </c>
      <c r="X39" s="126">
        <f>BD45</f>
        <v>1.081819772</v>
      </c>
      <c r="Z39" s="69">
        <v>5</v>
      </c>
      <c r="AA39" s="70">
        <f>LOOKUP(Z39,$B$26:$B$45,$Q$26:$Q$45)</f>
        <v>5.7</v>
      </c>
      <c r="AB39" s="71">
        <f>LOOKUP(AB38,$AA$10:$AA$20,$AB$10:$AB$20)</f>
        <v>5</v>
      </c>
      <c r="AC39" s="71">
        <f>LOOKUP(AC38,$AA$10:$AA$20,$AB$10:$AB$20)</f>
        <v>6</v>
      </c>
      <c r="AD39" s="70">
        <f>LOOKUP(Z39,$B$26:$B$45,$P$26:$P$45)</f>
        <v>0.34972886000000003</v>
      </c>
      <c r="AE39" s="60">
        <f>LOOKUP(AE38,$AB$8:$AF$8,$AB$10:$AF$10)</f>
        <v>0.3</v>
      </c>
      <c r="AF39" s="60">
        <f>LOOKUP(AF38,$AB$8:$AG$8,$AB$10:$AG$10)</f>
        <v>0.35</v>
      </c>
      <c r="AG39" s="72">
        <f>((AE40-AB40)/(AF39-AE39))*(AD39-AE39)+AB40</f>
        <v>1.005</v>
      </c>
      <c r="AH39" s="73">
        <f>((AF40-AC40)/(AF39-AE39))*(AD39-AE39)+AC40</f>
        <v>1.0780108456000002</v>
      </c>
      <c r="AI39" s="74">
        <f>((AH39-AG39)/(AC39-AB39))*(AA39-AB39)+AG39</f>
        <v>1.05610759192</v>
      </c>
      <c r="AJ39" s="69">
        <v>5</v>
      </c>
      <c r="AK39" s="75">
        <f>LOOKUP(AJ39,$B$26:$B$45,$Q$26:$Q$45)</f>
        <v>5.7</v>
      </c>
      <c r="AL39" s="76">
        <f>LOOKUP(AL38,$AJ$10:$AJ$20,$AK$10:$AK$20)</f>
        <v>5</v>
      </c>
      <c r="AM39" s="76">
        <f>LOOKUP(AM38,$AJ$10:$AJ$20,$AK$10:$AK$20)</f>
        <v>6</v>
      </c>
      <c r="AN39" s="75">
        <f>LOOKUP(AJ39,$B$26:$B$45,$P$26:$P$45)</f>
        <v>0.34972886000000003</v>
      </c>
      <c r="AO39" s="63">
        <f>LOOKUP(AO38,$AB$8:$AF$8,$AB$10:$AF$10)</f>
        <v>0.3</v>
      </c>
      <c r="AP39" s="63">
        <f>LOOKUP(AP38,$AB$8:$AG$8,$AB$10:$AG$10)</f>
        <v>0.35</v>
      </c>
      <c r="AQ39" s="77">
        <f>((AO40-AL40)/(AP39-AO39))*(AN39-AO39)+AL40</f>
        <v>1.0820216912</v>
      </c>
      <c r="AR39" s="78">
        <f>((AP40-AM40)/(AP39-AO39))*(AN39-AO39)+AM40</f>
        <v>1.1600216911999999</v>
      </c>
      <c r="AS39" s="79">
        <f>((AR39-AQ39)/(AM39-AL39))*(AK39-AL39)+AQ39</f>
        <v>1.1366216912</v>
      </c>
      <c r="AW39" s="52">
        <v>11</v>
      </c>
      <c r="AX39" s="155">
        <f>LOOKUP(AW39,$B$26:$B$45,$P$26:$P$45)</f>
        <v>0.34972886000000003</v>
      </c>
      <c r="AY39" s="149">
        <f>LOOKUP(AY38,$AT$19:$AT$24,$AU$19:$AU$24)</f>
        <v>0.3</v>
      </c>
      <c r="AZ39" s="149"/>
      <c r="BA39" s="149">
        <f>LOOKUP(BA38,$AT$19:$AT$24,$AU$19:$AU$24)</f>
        <v>0.35</v>
      </c>
      <c r="BB39" s="149">
        <f>LOOKUP(AY39,$AU$19:$AU$24,$AV$19:$AV$24)</f>
        <v>1.07</v>
      </c>
      <c r="BC39" s="149">
        <f>LOOKUP(BA39,$AU$19:$AU$24,$AV$19:$AV$24)</f>
        <v>1.08</v>
      </c>
      <c r="BD39" s="155">
        <f>IF(AX39=AT43,AU43,((BC39-BB39)/(BA39-AY39))*(AX39-AY39)+BB39)</f>
        <v>1.079945772</v>
      </c>
      <c r="BF39" s="67" t="s">
        <v>21</v>
      </c>
      <c r="BG39" s="67">
        <f>LOOKUP(BF40,$BF$10:$BF$21,$BE$10:$BE$21)</f>
        <v>4</v>
      </c>
      <c r="BH39" s="67">
        <f>BG39+1</f>
        <v>5</v>
      </c>
      <c r="BI39" s="68"/>
      <c r="BJ39" s="67">
        <f>LOOKUP(BI40,$BF$10:$BK$10,$BF$8:$BK$8)</f>
        <v>2</v>
      </c>
      <c r="BK39" s="67">
        <f>BJ39+1</f>
        <v>3</v>
      </c>
      <c r="BN39" s="69"/>
      <c r="BO39"/>
    </row>
    <row r="40" spans="2:67" s="52" customFormat="1" ht="13.5" customHeight="1" thickBot="1">
      <c r="B40" s="8">
        <v>15</v>
      </c>
      <c r="C40" s="175">
        <f>IF(CálculoMamo1!C60="","",CálculoMamo1!C60)</f>
        <v>56</v>
      </c>
      <c r="D40" s="175">
        <f>IF(CálculoMamo1!D60="","",CálculoMamo1!D60)</f>
        <v>5.5</v>
      </c>
      <c r="E40" s="175">
        <f>IF(CálculoMamo1!E60="","",CálculoMamo1!E60)</f>
        <v>28</v>
      </c>
      <c r="F40" s="175">
        <f>IF(CálculoMamo1!F60="","",CálculoMamo1!F60)</f>
        <v>134</v>
      </c>
      <c r="G40" s="175" t="str">
        <f>IF(CálculoMamo1!G60="","",CálculoMamo1!G60)</f>
        <v>Mo-Mo</v>
      </c>
      <c r="J40" s="66">
        <f t="shared" si="0"/>
        <v>11.790725326991677</v>
      </c>
      <c r="K40" s="135">
        <f t="shared" si="1"/>
        <v>12.75543978496076</v>
      </c>
      <c r="L40" s="66">
        <f t="shared" si="2"/>
        <v>2.14805908636532</v>
      </c>
      <c r="P40" s="126">
        <f t="shared" si="3"/>
        <v>0.35909886</v>
      </c>
      <c r="Q40" s="124">
        <f t="shared" si="4"/>
        <v>6</v>
      </c>
      <c r="R40" s="129">
        <f t="shared" si="5"/>
        <v>28.1</v>
      </c>
      <c r="S40" s="129">
        <f t="shared" si="6"/>
        <v>58</v>
      </c>
      <c r="T40" s="132">
        <f t="shared" si="7"/>
        <v>29.6</v>
      </c>
      <c r="U40" s="133">
        <f>IF(D40="","",IF(C40&lt;50,AI69,AS69))</f>
        <v>1.1583622052</v>
      </c>
      <c r="V40" s="133">
        <f>IF(D40="","",BN67)</f>
        <v>0.15727558960000002</v>
      </c>
      <c r="W40" s="134">
        <f t="shared" si="8"/>
        <v>1</v>
      </c>
      <c r="X40" s="126">
        <f>BD47</f>
        <v>1.081819772</v>
      </c>
      <c r="Z40" s="80"/>
      <c r="AB40" s="81">
        <f>HLOOKUP(AE39,$AB$10:$AG$20,AB38)</f>
        <v>1.005</v>
      </c>
      <c r="AC40" s="82">
        <f>HLOOKUP(AE39,$AB$10:$AG$20,AC38)</f>
        <v>1.08</v>
      </c>
      <c r="AD40" s="83"/>
      <c r="AE40" s="81">
        <f>HLOOKUP(AF39,$AB$10:$AG$20,AB38)</f>
        <v>1.005</v>
      </c>
      <c r="AF40" s="82">
        <f>HLOOKUP(AF39,$AB$10:$AG$20,AC38)</f>
        <v>1.078</v>
      </c>
      <c r="AH40" s="57"/>
      <c r="AJ40" s="80"/>
      <c r="AL40" s="87">
        <f>HLOOKUP(AO39,$AK$10:$AP$20,AL38)</f>
        <v>1.086</v>
      </c>
      <c r="AM40" s="85">
        <f>HLOOKUP(AO39,$AK$10:$AP$20,AM38)</f>
        <v>1.164</v>
      </c>
      <c r="AN40" s="86"/>
      <c r="AO40" s="87">
        <f>HLOOKUP(AP39,$AK$10:$AP$20,AL38)</f>
        <v>1.082</v>
      </c>
      <c r="AP40" s="88">
        <f>HLOOKUP(AP39,$AK$10:$AP$20,AM38)</f>
        <v>1.16</v>
      </c>
      <c r="AR40" s="57"/>
      <c r="AS40" s="69"/>
      <c r="AX40" s="153" t="s">
        <v>88</v>
      </c>
      <c r="AY40" s="154">
        <f>LOOKUP(AX41,$AU$19:$AU$24,$AT$19:$AT$24)</f>
        <v>3</v>
      </c>
      <c r="AZ40" s="154"/>
      <c r="BA40" s="154">
        <f>AY40+1</f>
        <v>4</v>
      </c>
      <c r="BB40" s="10"/>
      <c r="BC40" s="10"/>
      <c r="BD40" s="20"/>
      <c r="BE40" s="69">
        <v>6</v>
      </c>
      <c r="BF40" s="106">
        <f>LOOKUP(BE40,$B$26:$B$45,$Q$26:$Q$45)</f>
        <v>4.4</v>
      </c>
      <c r="BG40" s="107">
        <f>LOOKUP(BG39,$BE$10:$BE$21,$BF$10:$BF$21)</f>
        <v>4</v>
      </c>
      <c r="BH40" s="107">
        <f>LOOKUP(BH39,$BE$10:$BE$21,$BF$10:$BF$21)</f>
        <v>4.5</v>
      </c>
      <c r="BI40" s="106">
        <f>LOOKUP(BE40,$B$26:$B$45,$P$26:$P$45)</f>
        <v>0.33970685999999994</v>
      </c>
      <c r="BJ40" s="94">
        <f>LOOKUP(BJ39,$BF$8:$BK$8,$BF$10:$BK$10)</f>
        <v>0.3</v>
      </c>
      <c r="BK40" s="94">
        <f>LOOKUP(BK39,$BF$8:$BK$8,$BF$10:$BK$10)</f>
        <v>0.35</v>
      </c>
      <c r="BL40" s="108">
        <f>((BJ41-BG41)/(BK40-BJ40))*(BI40-BJ40)+BG41</f>
        <v>0.22923584159999996</v>
      </c>
      <c r="BM40" s="109">
        <f>((BK41-BH41)/(BK40-BJ40))*(BI40-BJ40)+BH41</f>
        <v>0.20285342999999997</v>
      </c>
      <c r="BN40" s="110">
        <f>((BM40-BL40)/(BH40-BG40))*(BF40-BG40)+BL40</f>
        <v>0.20812991231999994</v>
      </c>
      <c r="BO40"/>
    </row>
    <row r="41" spans="2:67" s="52" customFormat="1" ht="13.5" customHeight="1" thickBot="1">
      <c r="B41" s="8">
        <v>16</v>
      </c>
      <c r="C41" s="175">
        <f>IF(CálculoMamo1!C61="","",CálculoMamo1!C61)</f>
        <v>58</v>
      </c>
      <c r="D41" s="175">
        <f>IF(CálculoMamo1!D61="","",CálculoMamo1!D61)</f>
        <v>4.9</v>
      </c>
      <c r="E41" s="175">
        <f>IF(CálculoMamo1!E61="","",CálculoMamo1!E61)</f>
        <v>27</v>
      </c>
      <c r="F41" s="175">
        <f>IF(CálculoMamo1!F61="","",CálculoMamo1!F61)</f>
        <v>107</v>
      </c>
      <c r="G41" s="175" t="str">
        <f>IF(CálculoMamo1!G61="","",CálculoMamo1!G61)</f>
        <v>Mo-Mo</v>
      </c>
      <c r="J41" s="66">
        <f t="shared" si="0"/>
        <v>8.162290286775121</v>
      </c>
      <c r="K41" s="135">
        <f t="shared" si="1"/>
        <v>8.814830885039461</v>
      </c>
      <c r="L41" s="66">
        <f t="shared" si="2"/>
        <v>1.5781685658781652</v>
      </c>
      <c r="P41" s="126">
        <f t="shared" si="3"/>
        <v>0.34972886000000003</v>
      </c>
      <c r="Q41" s="124">
        <f t="shared" si="4"/>
        <v>5.4</v>
      </c>
      <c r="R41" s="129">
        <f t="shared" si="5"/>
        <v>27</v>
      </c>
      <c r="S41" s="129">
        <f t="shared" si="6"/>
        <v>58.6</v>
      </c>
      <c r="T41" s="132">
        <f t="shared" si="7"/>
        <v>26.19530687212551</v>
      </c>
      <c r="U41" s="133">
        <f>IF(D41="","",IF(C41&lt;50,AI72,AS72))</f>
        <v>1.1132216912</v>
      </c>
      <c r="V41" s="133">
        <f>IF(D41="","",BN70)</f>
        <v>0.17368395208</v>
      </c>
      <c r="W41" s="134">
        <f t="shared" si="8"/>
        <v>1</v>
      </c>
      <c r="X41" s="126">
        <f>BD49</f>
        <v>1.079945772</v>
      </c>
      <c r="AA41" s="67" t="s">
        <v>21</v>
      </c>
      <c r="AB41" s="67">
        <f>LOOKUP(AA42,$AB$10:$AB$20,$AA$10:$AA$20)</f>
        <v>4</v>
      </c>
      <c r="AC41" s="67">
        <f>AB41+1</f>
        <v>5</v>
      </c>
      <c r="AD41" s="68"/>
      <c r="AE41" s="67">
        <f>LOOKUP(AD42,$AB$10:$AG$10,$AB$8:$AG$8)</f>
        <v>2</v>
      </c>
      <c r="AF41" s="67">
        <f>AE41+1</f>
        <v>3</v>
      </c>
      <c r="AI41" s="69"/>
      <c r="AK41" s="67" t="s">
        <v>21</v>
      </c>
      <c r="AL41" s="67">
        <f>LOOKUP(AK42,$AK$10:$AK$20,$AJ$10:$AJ$20)</f>
        <v>4</v>
      </c>
      <c r="AM41" s="67">
        <f>AL41+1</f>
        <v>5</v>
      </c>
      <c r="AN41" s="68"/>
      <c r="AO41" s="67">
        <f>LOOKUP(AN42,$AB$10:$AG$10,$AB$8:$AG$8)</f>
        <v>2</v>
      </c>
      <c r="AP41" s="67">
        <f>AO41+1</f>
        <v>3</v>
      </c>
      <c r="AS41" s="69"/>
      <c r="AW41" s="52">
        <v>12</v>
      </c>
      <c r="AX41" s="155">
        <f>LOOKUP(AW41,$B$26:$B$45,$P$26:$P$45)</f>
        <v>0.35909886</v>
      </c>
      <c r="AY41" s="149">
        <f>LOOKUP(AY40,$AT$19:$AT$24,$AU$19:$AU$24)</f>
        <v>0.35</v>
      </c>
      <c r="AZ41" s="149"/>
      <c r="BA41" s="149">
        <f>LOOKUP(BA40,$AT$19:$AT$24,$AU$19:$AU$24)</f>
        <v>0.4</v>
      </c>
      <c r="BB41" s="149">
        <f>LOOKUP(AY41,$AU$19:$AU$24,$AV$19:$AV$24)</f>
        <v>1.08</v>
      </c>
      <c r="BC41" s="149">
        <f>LOOKUP(BA41,$AU$19:$AU$24,$AV$19:$AV$24)</f>
        <v>1.09</v>
      </c>
      <c r="BD41" s="155">
        <f>IF(AX41=AT45,AU45,((BC41-BB41)/(BA41-AY41))*(AX41-AY41)+BB41)</f>
        <v>1.081819772</v>
      </c>
      <c r="BE41" s="80"/>
      <c r="BG41" s="111">
        <f>HLOOKUP(BJ40,$BF$10:$BK$21,BG39)</f>
        <v>0.207</v>
      </c>
      <c r="BH41" s="112">
        <f>HLOOKUP(BJ40,$BF$10:$BK$21,BH39)</f>
        <v>0.183</v>
      </c>
      <c r="BI41" s="113"/>
      <c r="BJ41" s="114">
        <f>HLOOKUP(BK40,$BF$10:$BK$21,BG39)</f>
        <v>0.235</v>
      </c>
      <c r="BK41" s="115">
        <f>HLOOKUP(BK40,$BF$10:$BK$21,BH39)</f>
        <v>0.208</v>
      </c>
      <c r="BM41" s="57"/>
      <c r="BN41" s="69"/>
      <c r="BO41"/>
    </row>
    <row r="42" spans="2:67" s="52" customFormat="1" ht="13.5" customHeight="1" thickBot="1">
      <c r="B42" s="8">
        <v>17</v>
      </c>
      <c r="C42" s="175">
        <f>IF(CálculoMamo1!C62="","",CálculoMamo1!C62)</f>
        <v>49</v>
      </c>
      <c r="D42" s="175">
        <f>IF(CálculoMamo1!D62="","",CálculoMamo1!D62)</f>
        <v>5.3</v>
      </c>
      <c r="E42" s="175">
        <f>IF(CálculoMamo1!E62="","",CálculoMamo1!E62)</f>
        <v>28</v>
      </c>
      <c r="F42" s="175">
        <f>IF(CálculoMamo1!F62="","",CálculoMamo1!F62)</f>
        <v>116</v>
      </c>
      <c r="G42" s="175" t="str">
        <f>IF(CálculoMamo1!G62="","",CálculoMamo1!G62)</f>
        <v>Mo-Mo</v>
      </c>
      <c r="J42" s="66">
        <f t="shared" si="0"/>
        <v>10.136866593450714</v>
      </c>
      <c r="K42" s="135">
        <f t="shared" si="1"/>
        <v>10.966262706921269</v>
      </c>
      <c r="L42" s="66">
        <f t="shared" si="2"/>
        <v>1.767105210720348</v>
      </c>
      <c r="P42" s="126">
        <f t="shared" si="3"/>
        <v>0.35909886</v>
      </c>
      <c r="Q42" s="124">
        <f t="shared" si="4"/>
        <v>5.8</v>
      </c>
      <c r="R42" s="129">
        <f t="shared" si="5"/>
        <v>28.1</v>
      </c>
      <c r="S42" s="129">
        <f t="shared" si="6"/>
        <v>58.2</v>
      </c>
      <c r="T42" s="132">
        <f t="shared" si="7"/>
        <v>29.6</v>
      </c>
      <c r="U42" s="133">
        <f>IF(D42="","",IF(C42&lt;50,AI75,AS75))</f>
        <v>1.06281767296</v>
      </c>
      <c r="V42" s="133">
        <f>IF(D42="","",BN73)</f>
        <v>0.16402117136000002</v>
      </c>
      <c r="W42" s="134">
        <f t="shared" si="8"/>
        <v>1</v>
      </c>
      <c r="X42" s="126">
        <f>BD51</f>
        <v>1.081819772</v>
      </c>
      <c r="Z42" s="69">
        <v>6</v>
      </c>
      <c r="AA42" s="70">
        <f>LOOKUP(Z42,$B$26:$B$45,$Q$26:$Q$45)</f>
        <v>4.4</v>
      </c>
      <c r="AB42" s="71">
        <f>LOOKUP(AB41,$AA$10:$AA$20,$AB$10:$AB$20)</f>
        <v>4</v>
      </c>
      <c r="AC42" s="71">
        <f>LOOKUP(AC41,$AA$10:$AA$20,$AB$10:$AB$20)</f>
        <v>5</v>
      </c>
      <c r="AD42" s="70">
        <f>LOOKUP(Z42,$B$26:$B$45,$P$26:$P$45)</f>
        <v>0.33970685999999994</v>
      </c>
      <c r="AE42" s="60">
        <f>LOOKUP(AE41,$AB$8:$AF$8,$AB$10:$AF$10)</f>
        <v>0.3</v>
      </c>
      <c r="AF42" s="60">
        <f>LOOKUP(AF41,$AB$8:$AG$8,$AB$10:$AG$10)</f>
        <v>0.35</v>
      </c>
      <c r="AG42" s="72">
        <f>((AE43-AB43)/(AF42-AE42))*(AD42-AE42)+AB43</f>
        <v>0.9423824115999999</v>
      </c>
      <c r="AH42" s="73">
        <f>((AF43-AC43)/(AF42-AE42))*(AD42-AE42)+AC43</f>
        <v>1.005</v>
      </c>
      <c r="AI42" s="74">
        <f>((AH42-AG42)/(AC42-AB42))*(AA42-AB42)+AG42</f>
        <v>0.9674294469599999</v>
      </c>
      <c r="AJ42" s="69">
        <v>6</v>
      </c>
      <c r="AK42" s="75">
        <f>LOOKUP(AJ42,$B$26:$B$45,$Q$26:$Q$45)</f>
        <v>4.4</v>
      </c>
      <c r="AL42" s="76">
        <f>LOOKUP(AL41,$AJ$10:$AJ$20,$AK$10:$AK$20)</f>
        <v>4</v>
      </c>
      <c r="AM42" s="76">
        <f>LOOKUP(AM41,$AJ$10:$AJ$20,$AK$10:$AK$20)</f>
        <v>5</v>
      </c>
      <c r="AN42" s="75">
        <f>LOOKUP(AJ42,$B$26:$B$45,$P$26:$P$45)</f>
        <v>0.33970685999999994</v>
      </c>
      <c r="AO42" s="63">
        <f>LOOKUP(AO41,$AB$8:$AF$8,$AB$10:$AF$10)</f>
        <v>0.3</v>
      </c>
      <c r="AP42" s="63">
        <f>LOOKUP(AP41,$AB$8:$AG$8,$AB$10:$AG$10)</f>
        <v>0.35</v>
      </c>
      <c r="AQ42" s="77">
        <f>((AO43-AL43)/(AP42-AO42))*(AN42-AO42)+AL43</f>
        <v>1</v>
      </c>
      <c r="AR42" s="78">
        <f>((AP43-AM43)/(AP42-AO42))*(AN42-AO42)+AM43</f>
        <v>1.0828234512000001</v>
      </c>
      <c r="AS42" s="79">
        <f>((AR42-AQ42)/(AM42-AL42))*(AK42-AL42)+AQ42</f>
        <v>1.0331293804800001</v>
      </c>
      <c r="AX42" s="153" t="s">
        <v>88</v>
      </c>
      <c r="AY42" s="154">
        <f>LOOKUP(AX43,$AU$19:$AU$24,$AT$19:$AT$24)</f>
        <v>3</v>
      </c>
      <c r="AZ42" s="154"/>
      <c r="BA42" s="154">
        <f>AY42+1</f>
        <v>4</v>
      </c>
      <c r="BB42" s="10"/>
      <c r="BC42" s="10"/>
      <c r="BD42" s="20"/>
      <c r="BF42" s="67" t="s">
        <v>21</v>
      </c>
      <c r="BG42" s="67">
        <f>LOOKUP(BF43,$BF$10:$BF$21,$BE$10:$BE$21)</f>
        <v>5</v>
      </c>
      <c r="BH42" s="67">
        <f>BG42+1</f>
        <v>6</v>
      </c>
      <c r="BI42" s="68"/>
      <c r="BJ42" s="67">
        <f>LOOKUP(BI43,$BF$10:$BK$10,$BF$8:$BK$8)</f>
        <v>3</v>
      </c>
      <c r="BK42" s="67">
        <f>BJ42+1</f>
        <v>4</v>
      </c>
      <c r="BN42" s="69"/>
      <c r="BO42"/>
    </row>
    <row r="43" spans="2:67" s="52" customFormat="1" ht="13.5" customHeight="1" thickBot="1">
      <c r="B43" s="8">
        <v>18</v>
      </c>
      <c r="C43" s="175">
        <f>IF(CálculoMamo1!C63="","",CálculoMamo1!C63)</f>
        <v>49</v>
      </c>
      <c r="D43" s="175">
        <f>IF(CálculoMamo1!D63="","",CálculoMamo1!D63)</f>
        <v>5.6</v>
      </c>
      <c r="E43" s="175">
        <f>IF(CálculoMamo1!E63="","",CálculoMamo1!E63)</f>
        <v>28</v>
      </c>
      <c r="F43" s="175">
        <f>IF(CálculoMamo1!F63="","",CálculoMamo1!F63)</f>
        <v>126</v>
      </c>
      <c r="G43" s="175" t="str">
        <f>IF(CálculoMamo1!G63="","",CálculoMamo1!G63)</f>
        <v>Mo-Mo</v>
      </c>
      <c r="J43" s="66">
        <f t="shared" si="0"/>
        <v>11.125130875996671</v>
      </c>
      <c r="K43" s="135">
        <f t="shared" si="1"/>
        <v>12.03538654774088</v>
      </c>
      <c r="L43" s="66">
        <f t="shared" si="2"/>
        <v>1.867319493857128</v>
      </c>
      <c r="P43" s="126">
        <f t="shared" si="3"/>
        <v>0.35909886</v>
      </c>
      <c r="Q43" s="124">
        <f t="shared" si="4"/>
        <v>6.1</v>
      </c>
      <c r="R43" s="129">
        <f t="shared" si="5"/>
        <v>28.1</v>
      </c>
      <c r="S43" s="129">
        <f t="shared" si="6"/>
        <v>57.9</v>
      </c>
      <c r="T43" s="132">
        <f t="shared" si="7"/>
        <v>29.6</v>
      </c>
      <c r="U43" s="133">
        <f>IF(D43="","",IF(C43&lt;50,AI78,AS78))</f>
        <v>1.08413569576</v>
      </c>
      <c r="V43" s="133">
        <f>IF(D43="","",BN76)</f>
        <v>0.15482099644000002</v>
      </c>
      <c r="W43" s="134">
        <f t="shared" si="8"/>
        <v>1</v>
      </c>
      <c r="X43" s="126">
        <f>BD53</f>
        <v>1.081819772</v>
      </c>
      <c r="Z43" s="80"/>
      <c r="AB43" s="81">
        <f>HLOOKUP(AE42,$AB$10:$AG$20,AB41)</f>
        <v>0.94</v>
      </c>
      <c r="AC43" s="82">
        <f>HLOOKUP(AE42,$AB$10:$AG$20,AC41)</f>
        <v>1.005</v>
      </c>
      <c r="AD43" s="83"/>
      <c r="AE43" s="81">
        <f>HLOOKUP(AF42,$AB$10:$AG$20,AB41)</f>
        <v>0.943</v>
      </c>
      <c r="AF43" s="82">
        <f>HLOOKUP(AF42,$AB$10:$AG$20,AC41)</f>
        <v>1.005</v>
      </c>
      <c r="AH43" s="57"/>
      <c r="AJ43" s="80"/>
      <c r="AL43" s="87">
        <f>HLOOKUP(AO42,$AK$10:$AP$20,AL41)</f>
        <v>1</v>
      </c>
      <c r="AM43" s="85">
        <f>HLOOKUP(AO42,$AK$10:$AP$20,AM41)</f>
        <v>1.086</v>
      </c>
      <c r="AN43" s="86"/>
      <c r="AO43" s="87">
        <f>HLOOKUP(AP42,$AK$10:$AP$20,AL41)</f>
        <v>1</v>
      </c>
      <c r="AP43" s="88">
        <f>HLOOKUP(AP42,$AK$10:$AP$20,AM41)</f>
        <v>1.082</v>
      </c>
      <c r="AR43" s="57"/>
      <c r="AS43" s="69"/>
      <c r="AW43" s="52">
        <v>13</v>
      </c>
      <c r="AX43" s="155">
        <f>LOOKUP(AW43,$B$26:$B$45,$P$26:$P$45)</f>
        <v>0.35909886</v>
      </c>
      <c r="AY43" s="149">
        <f>LOOKUP(AY42,$AT$19:$AT$24,$AU$19:$AU$24)</f>
        <v>0.35</v>
      </c>
      <c r="AZ43" s="149"/>
      <c r="BA43" s="149">
        <f>LOOKUP(BA42,$AT$19:$AT$24,$AU$19:$AU$24)</f>
        <v>0.4</v>
      </c>
      <c r="BB43" s="149">
        <f>LOOKUP(AY43,$AU$19:$AU$24,$AV$19:$AV$24)</f>
        <v>1.08</v>
      </c>
      <c r="BC43" s="149">
        <f>LOOKUP(BA43,$AU$19:$AU$24,$AV$19:$AV$24)</f>
        <v>1.09</v>
      </c>
      <c r="BD43" s="155">
        <f>IF(AX43=AT47,AU47,((BC43-BB43)/(BA43-AY43))*(AX43-AY43)+BB43)</f>
        <v>1.081819772</v>
      </c>
      <c r="BE43" s="69">
        <v>7</v>
      </c>
      <c r="BF43" s="106">
        <f>LOOKUP(BE43,$B$26:$B$45,$Q$26:$Q$45)</f>
        <v>4.6</v>
      </c>
      <c r="BG43" s="107">
        <f>LOOKUP(BG42,$BE$10:$BE$21,$BF$10:$BF$21)</f>
        <v>4.5</v>
      </c>
      <c r="BH43" s="107">
        <f>LOOKUP(BH42,$BE$10:$BE$21,$BF$10:$BF$21)</f>
        <v>5</v>
      </c>
      <c r="BI43" s="106">
        <f>LOOKUP(BE43,$B$26:$B$45,$P$26:$P$45)</f>
        <v>0.35909886</v>
      </c>
      <c r="BJ43" s="94">
        <f>LOOKUP(BJ42,$BF$8:$BK$8,$BF$10:$BK$10)</f>
        <v>0.35</v>
      </c>
      <c r="BK43" s="94">
        <f>LOOKUP(BK42,$BF$8:$BK$8,$BF$10:$BK$10)</f>
        <v>0.4</v>
      </c>
      <c r="BL43" s="108">
        <f>((BJ44-BG44)/(BK43-BJ43))*(BI43-BJ43)+BG44</f>
        <v>0.21236745280000002</v>
      </c>
      <c r="BM43" s="109">
        <f>((BK44-BH44)/(BK43-BJ43))*(BI43-BJ43)+BH44</f>
        <v>0.19100349840000003</v>
      </c>
      <c r="BN43" s="110">
        <f>((BM43-BL43)/(BH43-BG43))*(BF43-BG43)+BL43</f>
        <v>0.20809466192000003</v>
      </c>
      <c r="BO43"/>
    </row>
    <row r="44" spans="2:67" s="52" customFormat="1" ht="13.5" customHeight="1" thickBot="1">
      <c r="B44" s="8">
        <v>19</v>
      </c>
      <c r="C44" s="175">
        <f>IF(CálculoMamo1!C64="","",CálculoMamo1!C64)</f>
        <v>56</v>
      </c>
      <c r="D44" s="175">
        <f>IF(CálculoMamo1!D64="","",CálculoMamo1!D64)</f>
        <v>5.1</v>
      </c>
      <c r="E44" s="175">
        <f>IF(CálculoMamo1!E64="","",CálculoMamo1!E64)</f>
        <v>28</v>
      </c>
      <c r="F44" s="175">
        <f>IF(CálculoMamo1!F64="","",CálculoMamo1!F64)</f>
        <v>112</v>
      </c>
      <c r="G44" s="175" t="str">
        <f>IF(CálculoMamo1!G64="","",CálculoMamo1!G64)</f>
        <v>Mo-Mo</v>
      </c>
      <c r="J44" s="66">
        <f t="shared" si="0"/>
        <v>9.720397823231375</v>
      </c>
      <c r="K44" s="135">
        <f t="shared" si="1"/>
        <v>10.515718556877463</v>
      </c>
      <c r="L44" s="66">
        <f t="shared" si="2"/>
        <v>1.8719665783051085</v>
      </c>
      <c r="P44" s="126">
        <f t="shared" si="3"/>
        <v>0.35909886</v>
      </c>
      <c r="Q44" s="124">
        <f t="shared" si="4"/>
        <v>5.6</v>
      </c>
      <c r="R44" s="129">
        <f t="shared" si="5"/>
        <v>28.1</v>
      </c>
      <c r="S44" s="129">
        <f t="shared" si="6"/>
        <v>58.4</v>
      </c>
      <c r="T44" s="132">
        <f t="shared" si="7"/>
        <v>29.6</v>
      </c>
      <c r="U44" s="133">
        <f>IF(D44="","",IF(C44&lt;50,AI81,AS81))</f>
        <v>1.12774453224</v>
      </c>
      <c r="V44" s="133">
        <f>IF(D44="","",BN79)</f>
        <v>0.17076675312000003</v>
      </c>
      <c r="W44" s="134">
        <f t="shared" si="8"/>
        <v>1</v>
      </c>
      <c r="X44" s="126">
        <f>BD55</f>
        <v>1.081819772</v>
      </c>
      <c r="AA44" s="67" t="s">
        <v>21</v>
      </c>
      <c r="AB44" s="67">
        <f>LOOKUP(AA45,$AB$10:$AB$20,$AA$10:$AA$20)</f>
        <v>4</v>
      </c>
      <c r="AC44" s="67">
        <f>AB44+1</f>
        <v>5</v>
      </c>
      <c r="AD44" s="68"/>
      <c r="AE44" s="67">
        <f>LOOKUP(AD45,$AB$10:$AG$10,$AB$8:$AG$8)</f>
        <v>3</v>
      </c>
      <c r="AF44" s="67">
        <f>AE44+1</f>
        <v>4</v>
      </c>
      <c r="AI44" s="69"/>
      <c r="AK44" s="67" t="s">
        <v>21</v>
      </c>
      <c r="AL44" s="67">
        <f>LOOKUP(AK45,$AK$10:$AK$20,$AJ$10:$AJ$20)</f>
        <v>4</v>
      </c>
      <c r="AM44" s="67">
        <f>AL44+1</f>
        <v>5</v>
      </c>
      <c r="AN44" s="68"/>
      <c r="AO44" s="67">
        <f>LOOKUP(AN45,$AB$10:$AG$10,$AB$8:$AG$8)</f>
        <v>3</v>
      </c>
      <c r="AP44" s="67">
        <f>AO44+1</f>
        <v>4</v>
      </c>
      <c r="AS44" s="69"/>
      <c r="AX44" s="153" t="s">
        <v>88</v>
      </c>
      <c r="AY44" s="154">
        <f>LOOKUP(AX45,$AU$19:$AU$24,$AT$19:$AT$24)</f>
        <v>3</v>
      </c>
      <c r="AZ44" s="154"/>
      <c r="BA44" s="154">
        <f>AY44+1</f>
        <v>4</v>
      </c>
      <c r="BB44" s="10"/>
      <c r="BC44" s="10"/>
      <c r="BD44" s="20"/>
      <c r="BE44" s="80"/>
      <c r="BG44" s="111">
        <f>HLOOKUP(BJ43,$BF$10:$BK$21,BG42)</f>
        <v>0.208</v>
      </c>
      <c r="BH44" s="112">
        <f>HLOOKUP(BJ43,$BF$10:$BK$21,BH42)</f>
        <v>0.187</v>
      </c>
      <c r="BI44" s="113"/>
      <c r="BJ44" s="114">
        <f>HLOOKUP(BK43,$BF$10:$BK$21,BG42)</f>
        <v>0.232</v>
      </c>
      <c r="BK44" s="115">
        <f>HLOOKUP(BK43,$BF$10:$BK$21,BH42)</f>
        <v>0.209</v>
      </c>
      <c r="BM44" s="57"/>
      <c r="BN44" s="69"/>
      <c r="BO44"/>
    </row>
    <row r="45" spans="2:67" s="52" customFormat="1" ht="15" customHeight="1" thickBot="1">
      <c r="B45" s="8">
        <v>20</v>
      </c>
      <c r="C45" s="175">
        <f>IF(CálculoMamo1!C65="","",CálculoMamo1!C65)</f>
        <v>56</v>
      </c>
      <c r="D45" s="175">
        <f>IF(CálculoMamo1!D65="","",CálculoMamo1!D65)</f>
        <v>5.1</v>
      </c>
      <c r="E45" s="175">
        <f>IF(CálculoMamo1!E65="","",CálculoMamo1!E65)</f>
        <v>28</v>
      </c>
      <c r="F45" s="175">
        <f>IF(CálculoMamo1!F65="","",CálculoMamo1!F65)</f>
        <v>113</v>
      </c>
      <c r="G45" s="175" t="str">
        <f>IF(CálculoMamo1!G65="","",CálculoMamo1!G65)</f>
        <v>Mo-Mo</v>
      </c>
      <c r="J45" s="66">
        <f t="shared" si="0"/>
        <v>9.807187089510228</v>
      </c>
      <c r="K45" s="135">
        <f t="shared" si="1"/>
        <v>10.609608901135298</v>
      </c>
      <c r="L45" s="66">
        <f t="shared" si="2"/>
        <v>1.8886805656114043</v>
      </c>
      <c r="P45" s="126">
        <f t="shared" si="3"/>
        <v>0.35909886</v>
      </c>
      <c r="Q45" s="124">
        <f t="shared" si="4"/>
        <v>5.6</v>
      </c>
      <c r="R45" s="129">
        <f t="shared" si="5"/>
        <v>28.1</v>
      </c>
      <c r="S45" s="129">
        <f t="shared" si="6"/>
        <v>58.4</v>
      </c>
      <c r="T45" s="132">
        <f t="shared" si="7"/>
        <v>29.6</v>
      </c>
      <c r="U45" s="133">
        <f>IF(D45="","",IF(C45&lt;50,AI84,AS84))</f>
        <v>1.12774453224</v>
      </c>
      <c r="V45" s="133">
        <f>IF(D45="","",BN82)</f>
        <v>0.17076675312000003</v>
      </c>
      <c r="W45" s="134">
        <f t="shared" si="8"/>
        <v>1</v>
      </c>
      <c r="X45" s="126">
        <f>BD57</f>
        <v>1.081819772</v>
      </c>
      <c r="Z45" s="69">
        <v>7</v>
      </c>
      <c r="AA45" s="70">
        <f>LOOKUP(Z45,$B$26:$B$45,$Q$26:$Q$45)</f>
        <v>4.6</v>
      </c>
      <c r="AB45" s="71">
        <f>LOOKUP(AB44,$AA$10:$AA$20,$AB$10:$AB$20)</f>
        <v>4</v>
      </c>
      <c r="AC45" s="71">
        <f>LOOKUP(AC44,$AA$10:$AA$20,$AB$10:$AB$20)</f>
        <v>5</v>
      </c>
      <c r="AD45" s="70">
        <f>LOOKUP(Z45,$B$26:$B$45,$P$26:$P$45)</f>
        <v>0.35909886</v>
      </c>
      <c r="AE45" s="60">
        <f>LOOKUP(AE44,$AB$8:$AF$8,$AB$10:$AF$10)</f>
        <v>0.35</v>
      </c>
      <c r="AF45" s="60">
        <f>LOOKUP(AF44,$AB$8:$AG$8,$AB$10:$AG$10)</f>
        <v>0.4</v>
      </c>
      <c r="AG45" s="72">
        <f>((AE46-AB46)/(AF45-AE45))*(AD45-AE45)+AB46</f>
        <v>0.9433639544</v>
      </c>
      <c r="AH45" s="73">
        <f>((AF46-AC46)/(AF45-AE45))*(AD45-AE45)+AC46</f>
        <v>1.005</v>
      </c>
      <c r="AI45" s="74">
        <f>((AH45-AG45)/(AC45-AB45))*(AA45-AB45)+AG45</f>
        <v>0.9803455817599999</v>
      </c>
      <c r="AJ45" s="69">
        <v>7</v>
      </c>
      <c r="AK45" s="75">
        <f>LOOKUP(AJ45,$B$26:$B$45,$Q$26:$Q$45)</f>
        <v>4.6</v>
      </c>
      <c r="AL45" s="76">
        <f>LOOKUP(AL44,$AJ$10:$AJ$20,$AK$10:$AK$20)</f>
        <v>4</v>
      </c>
      <c r="AM45" s="76">
        <f>LOOKUP(AM44,$AJ$10:$AJ$20,$AK$10:$AK$20)</f>
        <v>5</v>
      </c>
      <c r="AN45" s="75">
        <f>LOOKUP(AJ45,$B$26:$B$45,$P$26:$P$45)</f>
        <v>0.35909886</v>
      </c>
      <c r="AO45" s="63">
        <f>LOOKUP(AO44,$AB$8:$AF$8,$AB$10:$AF$10)</f>
        <v>0.35</v>
      </c>
      <c r="AP45" s="63">
        <f>LOOKUP(AP44,$AB$8:$AG$8,$AB$10:$AG$10)</f>
        <v>0.4</v>
      </c>
      <c r="AQ45" s="77">
        <f>((AO46-AL46)/(AP45-AO45))*(AN45-AO45)+AL46</f>
        <v>1</v>
      </c>
      <c r="AR45" s="78">
        <f>((AP46-AM46)/(AP45-AO45))*(AN45-AO45)+AM46</f>
        <v>1.0818180228</v>
      </c>
      <c r="AS45" s="79">
        <f>((AR45-AQ45)/(AM45-AL45))*(AK45-AL45)+AQ45</f>
        <v>1.04909081368</v>
      </c>
      <c r="AW45" s="52">
        <v>14</v>
      </c>
      <c r="AX45" s="155">
        <f>LOOKUP(AW45,$B$26:$B$45,$P$26:$P$45)</f>
        <v>0.35909886</v>
      </c>
      <c r="AY45" s="149">
        <f>LOOKUP(AY44,$AT$19:$AT$24,$AU$19:$AU$24)</f>
        <v>0.35</v>
      </c>
      <c r="AZ45" s="149"/>
      <c r="BA45" s="149">
        <f>LOOKUP(BA44,$AT$19:$AT$24,$AU$19:$AU$24)</f>
        <v>0.4</v>
      </c>
      <c r="BB45" s="149">
        <f>LOOKUP(AY45,$AU$19:$AU$24,$AV$19:$AV$24)</f>
        <v>1.08</v>
      </c>
      <c r="BC45" s="149">
        <f>LOOKUP(BA45,$AU$19:$AU$24,$AV$19:$AV$24)</f>
        <v>1.09</v>
      </c>
      <c r="BD45" s="155">
        <f>IF(AX45=AT49,AU49,((BC45-BB45)/(BA45-AY45))*(AX45-AY45)+BB45)</f>
        <v>1.081819772</v>
      </c>
      <c r="BF45" s="67" t="s">
        <v>21</v>
      </c>
      <c r="BG45" s="67">
        <f>LOOKUP(BF46,$BF$10:$BF$21,$BE$10:$BE$21)</f>
        <v>5</v>
      </c>
      <c r="BH45" s="67">
        <f>BG45+1</f>
        <v>6</v>
      </c>
      <c r="BI45" s="68"/>
      <c r="BJ45" s="67">
        <f>LOOKUP(BI46,$BF$10:$BK$10,$BF$8:$BK$8)</f>
        <v>4</v>
      </c>
      <c r="BK45" s="67">
        <f>BJ45+1</f>
        <v>5</v>
      </c>
      <c r="BN45" s="69"/>
      <c r="BO45"/>
    </row>
    <row r="46" spans="2:67" s="52" customFormat="1" ht="15" customHeight="1" thickBot="1">
      <c r="B46" s="89"/>
      <c r="C46" s="89"/>
      <c r="D46" s="170" t="s">
        <v>95</v>
      </c>
      <c r="E46" s="171">
        <f>IF(D26="","",AVERAGE(E26:E45))</f>
        <v>27.45</v>
      </c>
      <c r="F46" s="171">
        <f>IF(E26="","",AVERAGE(F26:F45))</f>
        <v>112.55</v>
      </c>
      <c r="G46" s="89"/>
      <c r="H46" s="89"/>
      <c r="I46" s="89"/>
      <c r="J46" s="89"/>
      <c r="K46" s="89"/>
      <c r="L46" s="89"/>
      <c r="P46" s="89"/>
      <c r="Q46" s="89"/>
      <c r="R46" s="89"/>
      <c r="S46" s="89"/>
      <c r="T46" s="89"/>
      <c r="U46" s="89"/>
      <c r="V46" s="89"/>
      <c r="W46" s="89"/>
      <c r="X46" s="89"/>
      <c r="Z46" s="80"/>
      <c r="AB46" s="81">
        <f>HLOOKUP(AE45,$AB$10:$AG$20,AB44)</f>
        <v>0.943</v>
      </c>
      <c r="AC46" s="82">
        <f>HLOOKUP(AE45,$AB$10:$AG$20,AC44)</f>
        <v>1.005</v>
      </c>
      <c r="AD46" s="83"/>
      <c r="AE46" s="81">
        <f>HLOOKUP(AF45,$AB$10:$AG$20,AB44)</f>
        <v>0.945</v>
      </c>
      <c r="AF46" s="82">
        <f>HLOOKUP(AF45,$AB$10:$AG$20,AC44)</f>
        <v>1.005</v>
      </c>
      <c r="AH46" s="57"/>
      <c r="AJ46" s="80"/>
      <c r="AL46" s="87">
        <f>HLOOKUP(AO45,$AK$10:$AP$20,AL44)</f>
        <v>1</v>
      </c>
      <c r="AM46" s="85">
        <f>HLOOKUP(AO45,$AK$10:$AP$20,AM44)</f>
        <v>1.082</v>
      </c>
      <c r="AN46" s="86"/>
      <c r="AO46" s="87">
        <f>HLOOKUP(AP45,$AK$10:$AP$20,AL44)</f>
        <v>1</v>
      </c>
      <c r="AP46" s="88">
        <f>HLOOKUP(AP45,$AK$10:$AP$20,AM44)</f>
        <v>1.081</v>
      </c>
      <c r="AR46" s="57"/>
      <c r="AS46" s="69"/>
      <c r="AX46" s="153" t="s">
        <v>88</v>
      </c>
      <c r="AY46" s="154">
        <f>LOOKUP(AX47,$AU$19:$AU$24,$AT$19:$AT$24)</f>
        <v>3</v>
      </c>
      <c r="AZ46" s="154"/>
      <c r="BA46" s="154">
        <f>AY46+1</f>
        <v>4</v>
      </c>
      <c r="BB46" s="10"/>
      <c r="BC46" s="10"/>
      <c r="BD46" s="20"/>
      <c r="BE46" s="69">
        <v>8</v>
      </c>
      <c r="BF46" s="106">
        <f>LOOKUP(BE46,$B$26:$B$45,$Q$26:$Q$45)</f>
        <v>4.9</v>
      </c>
      <c r="BG46" s="107">
        <f>LOOKUP(BG45,$BE$10:$BE$21,$BF$10:$BF$21)</f>
        <v>4.5</v>
      </c>
      <c r="BH46" s="107">
        <f>LOOKUP(BH45,$BE$10:$BE$21,$BF$10:$BF$21)</f>
        <v>5</v>
      </c>
      <c r="BI46" s="106">
        <f>LOOKUP(BE46,$B$26:$B$45,$P$26:$P$45)</f>
        <v>0.44863354</v>
      </c>
      <c r="BJ46" s="94">
        <f>LOOKUP(BJ45,$BF$8:$BK$8,$BF$10:$BK$10)</f>
        <v>0.4</v>
      </c>
      <c r="BK46" s="94">
        <f>LOOKUP(BK45,$BF$8:$BK$8,$BF$10:$BK$10)</f>
        <v>0.45</v>
      </c>
      <c r="BL46" s="108">
        <f>((BJ47-BG47)/(BK46-BJ46))*(BI46-BJ46)+BG47</f>
        <v>0.2572894408</v>
      </c>
      <c r="BM46" s="109">
        <f>((BK47-BH47)/(BK46-BJ46))*(BI46-BJ46)+BH47</f>
        <v>0.2313714284</v>
      </c>
      <c r="BN46" s="110">
        <f>((BM46-BL46)/(BH46-BG46))*(BF46-BG46)+BL46</f>
        <v>0.23655503087999996</v>
      </c>
      <c r="BO46"/>
    </row>
    <row r="47" spans="2:67" s="52" customFormat="1" ht="12.75" customHeight="1" thickBot="1">
      <c r="B47" s="89"/>
      <c r="C47" s="89"/>
      <c r="D47" s="163"/>
      <c r="E47" s="169"/>
      <c r="F47" s="169"/>
      <c r="G47" s="89"/>
      <c r="H47" s="89"/>
      <c r="I47" s="89"/>
      <c r="J47" s="89"/>
      <c r="K47" s="89"/>
      <c r="L47" s="89"/>
      <c r="P47" s="90"/>
      <c r="Q47"/>
      <c r="R47"/>
      <c r="S47"/>
      <c r="T47"/>
      <c r="U47"/>
      <c r="V47"/>
      <c r="W47"/>
      <c r="X47"/>
      <c r="AA47" s="67" t="s">
        <v>21</v>
      </c>
      <c r="AB47" s="67">
        <f>LOOKUP(AA48,$AB$10:$AB$20,$AA$10:$AA$20)</f>
        <v>4</v>
      </c>
      <c r="AC47" s="67">
        <f>AB47+1</f>
        <v>5</v>
      </c>
      <c r="AD47" s="68"/>
      <c r="AE47" s="67">
        <f>LOOKUP(AD48,$AB$10:$AG$10,$AB$8:$AG$8)</f>
        <v>4</v>
      </c>
      <c r="AF47" s="67">
        <f>AE47+1</f>
        <v>5</v>
      </c>
      <c r="AI47" s="69"/>
      <c r="AK47" s="67" t="s">
        <v>21</v>
      </c>
      <c r="AL47" s="67">
        <f>LOOKUP(AK48,$AK$10:$AK$20,$AJ$10:$AJ$20)</f>
        <v>4</v>
      </c>
      <c r="AM47" s="67">
        <f>AL47+1</f>
        <v>5</v>
      </c>
      <c r="AN47" s="68"/>
      <c r="AO47" s="67">
        <f>LOOKUP(AN48,$AB$10:$AG$10,$AB$8:$AG$8)</f>
        <v>4</v>
      </c>
      <c r="AP47" s="67">
        <f>AO47+1</f>
        <v>5</v>
      </c>
      <c r="AS47" s="69"/>
      <c r="AW47" s="52">
        <v>15</v>
      </c>
      <c r="AX47" s="155">
        <f>LOOKUP(AW47,$B$26:$B$45,$P$26:$P$45)</f>
        <v>0.35909886</v>
      </c>
      <c r="AY47" s="149">
        <f>LOOKUP(AY46,$AT$19:$AT$24,$AU$19:$AU$24)</f>
        <v>0.35</v>
      </c>
      <c r="AZ47" s="149"/>
      <c r="BA47" s="149">
        <f>LOOKUP(BA46,$AT$19:$AT$24,$AU$19:$AU$24)</f>
        <v>0.4</v>
      </c>
      <c r="BB47" s="149">
        <f>LOOKUP(AY47,$AU$19:$AU$24,$AV$19:$AV$24)</f>
        <v>1.08</v>
      </c>
      <c r="BC47" s="149">
        <f>LOOKUP(BA47,$AU$19:$AU$24,$AV$19:$AV$24)</f>
        <v>1.09</v>
      </c>
      <c r="BD47" s="155">
        <f>IF(AX47=AT51,AU51,((BC47-BB47)/(BA47-AY47))*(AX47-AY47)+BB47)</f>
        <v>1.081819772</v>
      </c>
      <c r="BE47" s="80"/>
      <c r="BG47" s="111">
        <f>HLOOKUP(BJ46,$BF$10:$BK$21,BG45)</f>
        <v>0.232</v>
      </c>
      <c r="BH47" s="112">
        <f>HLOOKUP(BJ46,$BF$10:$BK$21,BH45)</f>
        <v>0.209</v>
      </c>
      <c r="BI47" s="113"/>
      <c r="BJ47" s="114">
        <f>HLOOKUP(BK46,$BF$10:$BK$21,BG45)</f>
        <v>0.258</v>
      </c>
      <c r="BK47" s="115">
        <f>HLOOKUP(BK46,$BF$10:$BK$21,BH45)</f>
        <v>0.232</v>
      </c>
      <c r="BM47" s="57"/>
      <c r="BN47" s="69"/>
      <c r="BO47"/>
    </row>
    <row r="48" spans="2:67" s="52" customFormat="1" ht="25.5" customHeight="1" thickBot="1">
      <c r="B48" s="89"/>
      <c r="C48"/>
      <c r="D48"/>
      <c r="E48" s="158"/>
      <c r="F48" s="119"/>
      <c r="G48" s="157" t="s">
        <v>34</v>
      </c>
      <c r="H48" s="141" t="s">
        <v>81</v>
      </c>
      <c r="I48" s="157" t="s">
        <v>79</v>
      </c>
      <c r="J48" s="249" t="s">
        <v>82</v>
      </c>
      <c r="K48" s="249"/>
      <c r="O48" s="47"/>
      <c r="P48" s="10"/>
      <c r="Q48"/>
      <c r="R48"/>
      <c r="S48"/>
      <c r="T48"/>
      <c r="U48"/>
      <c r="V48"/>
      <c r="W48"/>
      <c r="X48"/>
      <c r="Z48" s="69">
        <v>8</v>
      </c>
      <c r="AA48" s="70">
        <f>LOOKUP(Z48,$B$26:$B$45,$Q$26:$Q$45)</f>
        <v>4.9</v>
      </c>
      <c r="AB48" s="71">
        <f>LOOKUP(AB47,$AA$10:$AA$20,$AB$10:$AB$20)</f>
        <v>4</v>
      </c>
      <c r="AC48" s="71">
        <f>LOOKUP(AC47,$AA$10:$AA$20,$AB$10:$AB$20)</f>
        <v>5</v>
      </c>
      <c r="AD48" s="70">
        <f>LOOKUP(Z48,$B$26:$B$45,$P$26:$P$45)</f>
        <v>0.44863354</v>
      </c>
      <c r="AE48" s="60">
        <f>LOOKUP(AE47,$AB$8:$AF$8,$AB$10:$AF$10)</f>
        <v>0.4</v>
      </c>
      <c r="AF48" s="60">
        <f>LOOKUP(AF47,$AB$8:$AG$8,$AB$10:$AG$10)</f>
        <v>0.45</v>
      </c>
      <c r="AG48" s="72">
        <f>((AE49-AB49)/(AF48-AE48))*(AD48-AE48)+AB49</f>
        <v>0.9469453416</v>
      </c>
      <c r="AH48" s="73">
        <f>((AF49-AC49)/(AF48-AE48))*(AD48-AE48)+AC49</f>
        <v>1.0040273292</v>
      </c>
      <c r="AI48" s="74">
        <f>((AH48-AG48)/(AC48-AB48))*(AA48-AB48)+AG48</f>
        <v>0.99831913044</v>
      </c>
      <c r="AJ48" s="69">
        <v>8</v>
      </c>
      <c r="AK48" s="75">
        <f>LOOKUP(AJ48,$B$26:$B$45,$Q$26:$Q$45)</f>
        <v>4.9</v>
      </c>
      <c r="AL48" s="76">
        <f>LOOKUP(AL47,$AJ$10:$AJ$20,$AK$10:$AK$20)</f>
        <v>4</v>
      </c>
      <c r="AM48" s="76">
        <f>LOOKUP(AM47,$AJ$10:$AJ$20,$AK$10:$AK$20)</f>
        <v>5</v>
      </c>
      <c r="AN48" s="75">
        <f>LOOKUP(AJ48,$B$26:$B$45,$P$26:$P$45)</f>
        <v>0.44863354</v>
      </c>
      <c r="AO48" s="63">
        <f>LOOKUP(AO47,$AB$8:$AF$8,$AB$10:$AF$10)</f>
        <v>0.4</v>
      </c>
      <c r="AP48" s="63">
        <f>LOOKUP(AP47,$AB$8:$AG$8,$AB$10:$AG$10)</f>
        <v>0.45</v>
      </c>
      <c r="AQ48" s="77">
        <f>((AO49-AL49)/(AP48-AO48))*(AN48-AO48)+AL49</f>
        <v>1</v>
      </c>
      <c r="AR48" s="78">
        <f>((AP49-AM49)/(AP48-AO48))*(AN48-AO48)+AM49</f>
        <v>1.0780819876</v>
      </c>
      <c r="AS48" s="79">
        <f>((AR48-AQ48)/(AM48-AL48))*(AK48-AL48)+AQ48</f>
        <v>1.07027378884</v>
      </c>
      <c r="AX48" s="153" t="s">
        <v>88</v>
      </c>
      <c r="AY48" s="154">
        <f>LOOKUP(AX49,$AU$19:$AU$24,$AT$19:$AT$24)</f>
        <v>2</v>
      </c>
      <c r="AZ48" s="154"/>
      <c r="BA48" s="154">
        <f>AY48+1</f>
        <v>3</v>
      </c>
      <c r="BB48" s="10"/>
      <c r="BC48" s="10"/>
      <c r="BD48" s="20"/>
      <c r="BF48" s="67" t="s">
        <v>21</v>
      </c>
      <c r="BG48" s="67">
        <f>LOOKUP(BF49,$BF$10:$BF$21,$BE$10:$BE$21)</f>
        <v>6</v>
      </c>
      <c r="BH48" s="67">
        <f>BG48+1</f>
        <v>7</v>
      </c>
      <c r="BI48" s="68"/>
      <c r="BJ48" s="67">
        <f>LOOKUP(BI49,$BF$10:$BK$10,$BF$8:$BK$8)</f>
        <v>4</v>
      </c>
      <c r="BK48" s="67">
        <f>BJ48+1</f>
        <v>5</v>
      </c>
      <c r="BN48" s="69"/>
      <c r="BO48"/>
    </row>
    <row r="49" spans="2:67" s="52" customFormat="1" ht="13.5" customHeight="1" thickBot="1">
      <c r="B49" s="90"/>
      <c r="C49"/>
      <c r="D49"/>
      <c r="F49" s="136" t="s">
        <v>94</v>
      </c>
      <c r="G49" s="137">
        <f>IF(J26="","",AVERAGE(J26:J45))</f>
        <v>8.693863067275373</v>
      </c>
      <c r="H49" s="159">
        <f>IF(K26="","",AVERAGE(K26:K45))</f>
        <v>9.424486083260957</v>
      </c>
      <c r="I49" s="137">
        <f>IF(L26="","",AVERAGE(L26:L40))</f>
        <v>1.6458619405496326</v>
      </c>
      <c r="J49" s="247">
        <f>IF(Q26="","",AVERAGE(Q26:Q45))</f>
        <v>5.439999999999999</v>
      </c>
      <c r="K49" s="250"/>
      <c r="M49" s="47"/>
      <c r="N49" s="47"/>
      <c r="O49" s="47"/>
      <c r="P49" s="47"/>
      <c r="Q49" s="47"/>
      <c r="R49" s="47"/>
      <c r="S49" s="47"/>
      <c r="T49" s="47"/>
      <c r="U49" s="47"/>
      <c r="V49" s="47"/>
      <c r="W49" s="47"/>
      <c r="X49" s="47"/>
      <c r="Z49" s="80"/>
      <c r="AB49" s="81">
        <f>HLOOKUP(AE48,$AB$10:$AG$20,AB47)</f>
        <v>0.945</v>
      </c>
      <c r="AC49" s="82">
        <f>HLOOKUP(AE48,$AB$10:$AG$20,AC47)</f>
        <v>1.005</v>
      </c>
      <c r="AD49" s="83"/>
      <c r="AE49" s="81">
        <f>HLOOKUP(AF48,$AB$10:$AG$20,AB47)</f>
        <v>0.947</v>
      </c>
      <c r="AF49" s="82">
        <f>HLOOKUP(AF48,$AB$10:$AG$20,AC47)</f>
        <v>1.004</v>
      </c>
      <c r="AH49" s="57"/>
      <c r="AJ49" s="80"/>
      <c r="AL49" s="87">
        <f>HLOOKUP(AO48,$AK$10:$AP$20,AL47)</f>
        <v>1</v>
      </c>
      <c r="AM49" s="85">
        <f>HLOOKUP(AO48,$AK$10:$AP$20,AM47)</f>
        <v>1.081</v>
      </c>
      <c r="AN49" s="86"/>
      <c r="AO49" s="87">
        <f>HLOOKUP(AP48,$AK$10:$AP$20,AL47)</f>
        <v>1</v>
      </c>
      <c r="AP49" s="88">
        <f>HLOOKUP(AP48,$AK$10:$AP$20,AM47)</f>
        <v>1.078</v>
      </c>
      <c r="AR49" s="57"/>
      <c r="AS49" s="69"/>
      <c r="AW49" s="52">
        <v>16</v>
      </c>
      <c r="AX49" s="155">
        <f>LOOKUP(AW49,$B$26:$B$45,$P$26:$P$45)</f>
        <v>0.34972886000000003</v>
      </c>
      <c r="AY49" s="149">
        <f>LOOKUP(AY48,$AT$19:$AT$24,$AU$19:$AU$24)</f>
        <v>0.3</v>
      </c>
      <c r="AZ49" s="149"/>
      <c r="BA49" s="149">
        <f>LOOKUP(BA48,$AT$19:$AT$24,$AU$19:$AU$24)</f>
        <v>0.35</v>
      </c>
      <c r="BB49" s="149">
        <f>LOOKUP(AY49,$AU$19:$AU$24,$AV$19:$AV$24)</f>
        <v>1.07</v>
      </c>
      <c r="BC49" s="149">
        <f>LOOKUP(BA49,$AU$19:$AU$24,$AV$19:$AV$24)</f>
        <v>1.08</v>
      </c>
      <c r="BD49" s="155">
        <f>IF(AX49=AT53,AU53,((BC49-BB49)/(BA49-AY49))*(AX49-AY49)+BB49)</f>
        <v>1.079945772</v>
      </c>
      <c r="BE49" s="69">
        <v>9</v>
      </c>
      <c r="BF49" s="106">
        <f>LOOKUP(BE49,$B$26:$B$45,$Q$26:$Q$45)</f>
        <v>5.3</v>
      </c>
      <c r="BG49" s="107">
        <f>LOOKUP(BG48,$BE$10:$BE$21,$BF$10:$BF$21)</f>
        <v>5</v>
      </c>
      <c r="BH49" s="107">
        <f>LOOKUP(BH48,$BE$10:$BE$21,$BF$10:$BF$21)</f>
        <v>6</v>
      </c>
      <c r="BI49" s="106">
        <f>LOOKUP(BE49,$B$26:$B$45,$P$26:$P$45)</f>
        <v>0.44863354</v>
      </c>
      <c r="BJ49" s="94">
        <f>LOOKUP(BJ48,$BF$8:$BK$8,$BF$10:$BK$10)</f>
        <v>0.4</v>
      </c>
      <c r="BK49" s="94">
        <f>LOOKUP(BK48,$BF$8:$BK$8,$BF$10:$BK$10)</f>
        <v>0.45</v>
      </c>
      <c r="BL49" s="108">
        <f>((BJ50-BG50)/(BK49-BJ49))*(BI49-BJ49)+BG50</f>
        <v>0.2313714284</v>
      </c>
      <c r="BM49" s="109">
        <f>((BK50-BH50)/(BK49-BJ49))*(BI49-BJ49)+BH50</f>
        <v>0.191453416</v>
      </c>
      <c r="BN49" s="110">
        <f>((BM49-BL49)/(BH49-BG49))*(BF49-BG49)+BL49</f>
        <v>0.21939602468</v>
      </c>
      <c r="BO49"/>
    </row>
    <row r="50" spans="2:67" s="52" customFormat="1" ht="13.5" customHeight="1" thickBot="1">
      <c r="B50" s="47"/>
      <c r="C50"/>
      <c r="D50"/>
      <c r="F50" s="136" t="s">
        <v>35</v>
      </c>
      <c r="G50" s="137">
        <f>IF(G49="","",STDEV(J26:J45)*100/G49)</f>
        <v>21.669336178379687</v>
      </c>
      <c r="H50" s="137">
        <f>IF(H49="","",STDEV(K26:K45)*100/H49)</f>
        <v>21.601609396625637</v>
      </c>
      <c r="I50" s="138">
        <f>IF(I49="","",STDEV(L26:L28)*100/I49)</f>
        <v>27.209943442993527</v>
      </c>
      <c r="J50" s="247">
        <f>IF(Q26="","",STDEV(Q26:Q45)*100/J49)</f>
        <v>8.87417739306453</v>
      </c>
      <c r="K50" s="247"/>
      <c r="M50" s="47"/>
      <c r="N50" s="47"/>
      <c r="O50" s="47"/>
      <c r="P50" s="47"/>
      <c r="Q50" s="47"/>
      <c r="R50" s="47"/>
      <c r="S50" s="47"/>
      <c r="T50" s="47"/>
      <c r="U50" s="47"/>
      <c r="V50" s="47"/>
      <c r="W50" s="47"/>
      <c r="X50" s="47"/>
      <c r="AA50" s="67" t="s">
        <v>21</v>
      </c>
      <c r="AB50" s="67">
        <f>LOOKUP(AA51,$AB$10:$AB$20,$AA$10:$AA$20)</f>
        <v>5</v>
      </c>
      <c r="AC50" s="67">
        <f>AB50+1</f>
        <v>6</v>
      </c>
      <c r="AD50" s="68"/>
      <c r="AE50" s="67">
        <f>LOOKUP(AD51,$AB$10:$AG$10,$AB$8:$AG$8)</f>
        <v>4</v>
      </c>
      <c r="AF50" s="67">
        <f>AE50+1</f>
        <v>5</v>
      </c>
      <c r="AI50" s="69"/>
      <c r="AK50" s="67" t="s">
        <v>21</v>
      </c>
      <c r="AL50" s="67">
        <f>LOOKUP(AK51,$AK$10:$AK$20,$AJ$10:$AJ$20)</f>
        <v>5</v>
      </c>
      <c r="AM50" s="67">
        <f>AL50+1</f>
        <v>6</v>
      </c>
      <c r="AN50" s="68"/>
      <c r="AO50" s="67">
        <f>LOOKUP(AN51,$AB$10:$AG$10,$AB$8:$AG$8)</f>
        <v>4</v>
      </c>
      <c r="AP50" s="67">
        <f>AO50+1</f>
        <v>5</v>
      </c>
      <c r="AS50" s="69"/>
      <c r="AW50" s="52">
        <v>1</v>
      </c>
      <c r="AX50" s="153" t="s">
        <v>88</v>
      </c>
      <c r="AY50" s="154">
        <f>LOOKUP(AX51,$AU$19:$AU$24,$AT$19:$AT$24)</f>
        <v>3</v>
      </c>
      <c r="AZ50" s="154"/>
      <c r="BA50" s="154">
        <f>AY50+1</f>
        <v>4</v>
      </c>
      <c r="BB50" s="10"/>
      <c r="BC50" s="10"/>
      <c r="BD50" s="20"/>
      <c r="BE50" s="80"/>
      <c r="BG50" s="111">
        <f>HLOOKUP(BJ49,$BF$10:$BK$21,BG48)</f>
        <v>0.209</v>
      </c>
      <c r="BH50" s="112">
        <f>HLOOKUP(BJ49,$BF$10:$BK$21,BH48)</f>
        <v>0.172</v>
      </c>
      <c r="BI50" s="113"/>
      <c r="BJ50" s="114">
        <f>HLOOKUP(BK49,$BF$10:$BK$21,BG48)</f>
        <v>0.232</v>
      </c>
      <c r="BK50" s="115">
        <f>HLOOKUP(BK49,$BF$10:$BK$21,BH48)</f>
        <v>0.192</v>
      </c>
      <c r="BM50" s="57"/>
      <c r="BN50" s="69"/>
      <c r="BO50"/>
    </row>
    <row r="51" spans="2:67" s="52" customFormat="1" ht="13.5" customHeight="1" thickBot="1">
      <c r="B51" s="47"/>
      <c r="C51" s="47"/>
      <c r="D51" s="47"/>
      <c r="E51" s="47"/>
      <c r="F51" s="47"/>
      <c r="G51" s="47"/>
      <c r="H51" s="47"/>
      <c r="I51" s="47"/>
      <c r="J51" s="47"/>
      <c r="K51" s="47"/>
      <c r="L51" s="47"/>
      <c r="M51" s="47"/>
      <c r="N51" s="47"/>
      <c r="O51" s="47"/>
      <c r="P51" s="47"/>
      <c r="Q51" s="47"/>
      <c r="R51" s="47"/>
      <c r="S51" s="47"/>
      <c r="T51" s="47"/>
      <c r="U51" s="47"/>
      <c r="V51" s="47"/>
      <c r="W51" s="47"/>
      <c r="X51" s="47"/>
      <c r="Z51" s="69">
        <v>9</v>
      </c>
      <c r="AA51" s="70">
        <f>LOOKUP(Z51,$B$26:$B$45,$Q$26:$Q$45)</f>
        <v>5.3</v>
      </c>
      <c r="AB51" s="71">
        <f>LOOKUP(AB50,$AA$10:$AA$20,$AB$10:$AB$20)</f>
        <v>5</v>
      </c>
      <c r="AC51" s="71">
        <f>LOOKUP(AC50,$AA$10:$AA$20,$AB$10:$AB$20)</f>
        <v>6</v>
      </c>
      <c r="AD51" s="70">
        <f>LOOKUP(Z51,$B$26:$B$45,$P$26:$P$45)</f>
        <v>0.44863354</v>
      </c>
      <c r="AE51" s="60">
        <f>LOOKUP(AE50,$AB$8:$AF$8,$AB$10:$AF$10)</f>
        <v>0.4</v>
      </c>
      <c r="AF51" s="60">
        <f>LOOKUP(AF50,$AB$8:$AG$8,$AB$10:$AG$10)</f>
        <v>0.45</v>
      </c>
      <c r="AG51" s="72">
        <f>((AE52-AB52)/(AF51-AE51))*(AD51-AE51)+AB52</f>
        <v>1.0040273292</v>
      </c>
      <c r="AH51" s="73">
        <f>((AF52-AC52)/(AF51-AE51))*(AD51-AE51)+AC52</f>
        <v>1.074</v>
      </c>
      <c r="AI51" s="74">
        <f>((AH51-AG51)/(AC51-AB51))*(AA51-AB51)+AG51</f>
        <v>1.02501913044</v>
      </c>
      <c r="AJ51" s="69">
        <v>9</v>
      </c>
      <c r="AK51" s="75">
        <f>LOOKUP(AJ51,$B$26:$B$45,$Q$26:$Q$45)</f>
        <v>5.3</v>
      </c>
      <c r="AL51" s="76">
        <f>LOOKUP(AL50,$AJ$10:$AJ$20,$AK$10:$AK$20)</f>
        <v>5</v>
      </c>
      <c r="AM51" s="76">
        <f>LOOKUP(AM50,$AJ$10:$AJ$20,$AK$10:$AK$20)</f>
        <v>6</v>
      </c>
      <c r="AN51" s="75">
        <f>LOOKUP(AJ51,$B$26:$B$45,$P$26:$P$45)</f>
        <v>0.44863354</v>
      </c>
      <c r="AO51" s="63">
        <f>LOOKUP(AO50,$AB$8:$AF$8,$AB$10:$AF$10)</f>
        <v>0.4</v>
      </c>
      <c r="AP51" s="63">
        <f>LOOKUP(AP50,$AB$8:$AG$8,$AB$10:$AG$10)</f>
        <v>0.45</v>
      </c>
      <c r="AQ51" s="77">
        <f>((AO52-AL52)/(AP51-AO51))*(AN51-AO51)+AL52</f>
        <v>1.0780819876</v>
      </c>
      <c r="AR51" s="78">
        <f>((AP52-AM52)/(AP51-AO51))*(AN51-AO51)+AM52</f>
        <v>1.1500273291999998</v>
      </c>
      <c r="AS51" s="79">
        <f>((AR51-AQ51)/(AM51-AL51))*(AK51-AL51)+AQ51</f>
        <v>1.09966559008</v>
      </c>
      <c r="AW51" s="52">
        <v>17</v>
      </c>
      <c r="AX51" s="155">
        <f>LOOKUP(AW51,$B$26:$B$45,$P$26:$P$45)</f>
        <v>0.35909886</v>
      </c>
      <c r="AY51" s="149">
        <f>LOOKUP(AY50,$AT$19:$AT$24,$AU$19:$AU$24)</f>
        <v>0.35</v>
      </c>
      <c r="AZ51" s="149"/>
      <c r="BA51" s="149">
        <f>LOOKUP(BA50,$AT$19:$AT$24,$AU$19:$AU$24)</f>
        <v>0.4</v>
      </c>
      <c r="BB51" s="149">
        <f>LOOKUP(AY51,$AU$19:$AU$24,$AV$19:$AV$24)</f>
        <v>1.08</v>
      </c>
      <c r="BC51" s="149">
        <f>LOOKUP(BA51,$AU$19:$AU$24,$AV$19:$AV$24)</f>
        <v>1.09</v>
      </c>
      <c r="BD51" s="155">
        <f>IF(AX51=AT55,AU55,((BC51-BB51)/(BA51-AY51))*(AX51-AY51)+BB51)</f>
        <v>1.081819772</v>
      </c>
      <c r="BF51" s="67" t="s">
        <v>21</v>
      </c>
      <c r="BG51" s="67">
        <f>LOOKUP(BF52,$BF$10:$BF$21,$BE$10:$BE$21)</f>
        <v>6</v>
      </c>
      <c r="BH51" s="67">
        <f>BG51+1</f>
        <v>7</v>
      </c>
      <c r="BI51" s="68"/>
      <c r="BJ51" s="67">
        <f>LOOKUP(BI52,$BF$10:$BK$10,$BF$8:$BK$8)</f>
        <v>2</v>
      </c>
      <c r="BK51" s="67">
        <f>BJ51+1</f>
        <v>3</v>
      </c>
      <c r="BN51" s="69"/>
      <c r="BO51"/>
    </row>
    <row r="52" spans="2:67" s="52" customFormat="1" ht="13.5" customHeight="1" thickBot="1">
      <c r="B52" s="47"/>
      <c r="C52" s="47"/>
      <c r="D52" s="47"/>
      <c r="E52" s="47"/>
      <c r="F52" s="271" t="s">
        <v>83</v>
      </c>
      <c r="G52" s="272"/>
      <c r="H52" s="272"/>
      <c r="I52" s="272"/>
      <c r="J52" s="272"/>
      <c r="K52" s="47"/>
      <c r="L52" s="47"/>
      <c r="M52" s="47"/>
      <c r="N52" s="47"/>
      <c r="O52" s="47"/>
      <c r="P52" s="47"/>
      <c r="Q52" s="47"/>
      <c r="R52" s="47"/>
      <c r="S52" s="47"/>
      <c r="T52" s="47"/>
      <c r="U52" s="47"/>
      <c r="V52" s="47"/>
      <c r="W52" s="47"/>
      <c r="X52" s="47"/>
      <c r="Z52" s="80"/>
      <c r="AB52" s="81">
        <f>HLOOKUP(AE51,$AB$10:$AG$20,AB50)</f>
        <v>1.005</v>
      </c>
      <c r="AC52" s="82">
        <f>HLOOKUP(AE51,$AB$10:$AG$20,AC50)</f>
        <v>1.074</v>
      </c>
      <c r="AD52" s="83"/>
      <c r="AE52" s="81">
        <f>HLOOKUP(AF51,$AB$10:$AG$20,AB50)</f>
        <v>1.004</v>
      </c>
      <c r="AF52" s="82">
        <f>HLOOKUP(AF51,$AB$10:$AG$20,AC50)</f>
        <v>1.074</v>
      </c>
      <c r="AH52" s="57"/>
      <c r="AJ52" s="80"/>
      <c r="AL52" s="87">
        <f>HLOOKUP(AO51,$AK$10:$AP$20,AL50)</f>
        <v>1.081</v>
      </c>
      <c r="AM52" s="85">
        <f>HLOOKUP(AO51,$AK$10:$AP$20,AM50)</f>
        <v>1.151</v>
      </c>
      <c r="AN52" s="86"/>
      <c r="AO52" s="87">
        <f>HLOOKUP(AP51,$AK$10:$AP$20,AL50)</f>
        <v>1.078</v>
      </c>
      <c r="AP52" s="88">
        <f>HLOOKUP(AP51,$AK$10:$AP$20,AM50)</f>
        <v>1.15</v>
      </c>
      <c r="AR52" s="57"/>
      <c r="AS52" s="69"/>
      <c r="AX52" s="153" t="s">
        <v>88</v>
      </c>
      <c r="AY52" s="154">
        <f>LOOKUP(AX53,$AU$19:$AU$24,$AT$19:$AT$24)</f>
        <v>3</v>
      </c>
      <c r="AZ52" s="154"/>
      <c r="BA52" s="154">
        <f>AY52+1</f>
        <v>4</v>
      </c>
      <c r="BB52" s="10"/>
      <c r="BC52" s="10"/>
      <c r="BD52" s="20"/>
      <c r="BE52" s="69">
        <v>10</v>
      </c>
      <c r="BF52" s="106">
        <f>LOOKUP(BE52,$B$26:$B$45,$Q$26:$Q$45)</f>
        <v>5.4</v>
      </c>
      <c r="BG52" s="107">
        <f>LOOKUP(BG51,$BE$10:$BE$21,$BF$10:$BF$21)</f>
        <v>5</v>
      </c>
      <c r="BH52" s="107">
        <f>LOOKUP(BH51,$BE$10:$BE$21,$BF$10:$BF$21)</f>
        <v>6</v>
      </c>
      <c r="BI52" s="106">
        <f>LOOKUP(BE52,$B$26:$B$45,$P$26:$P$45)</f>
        <v>0.34972886000000003</v>
      </c>
      <c r="BJ52" s="94">
        <f>LOOKUP(BJ51,$BF$8:$BK$8,$BF$10:$BK$10)</f>
        <v>0.3</v>
      </c>
      <c r="BK52" s="94">
        <f>LOOKUP(BK51,$BF$8:$BK$8,$BF$10:$BK$10)</f>
        <v>0.35</v>
      </c>
      <c r="BL52" s="108">
        <f>((BJ53-BG53)/(BK52-BJ52))*(BI52-BJ52)+BG53</f>
        <v>0.18687527560000003</v>
      </c>
      <c r="BM52" s="109">
        <f>((BK53-BH53)/(BK52-BJ52))*(BI52-BJ52)+BH53</f>
        <v>0.15389696680000003</v>
      </c>
      <c r="BN52" s="110">
        <f>((BM52-BL52)/(BH52-BG52))*(BF52-BG52)+BL52</f>
        <v>0.17368395208</v>
      </c>
      <c r="BO52"/>
    </row>
    <row r="53" spans="2:67" s="52" customFormat="1" ht="13.5" customHeight="1" hidden="1" thickBot="1">
      <c r="B53" s="47"/>
      <c r="C53" s="47"/>
      <c r="D53" s="47"/>
      <c r="E53" s="47"/>
      <c r="F53" s="47"/>
      <c r="G53" s="47"/>
      <c r="H53" s="47"/>
      <c r="I53" s="47"/>
      <c r="J53" s="47"/>
      <c r="K53" s="47"/>
      <c r="L53" s="47"/>
      <c r="M53" s="47"/>
      <c r="N53" s="47"/>
      <c r="O53" s="47"/>
      <c r="P53" s="47"/>
      <c r="Q53" s="47"/>
      <c r="R53" s="47"/>
      <c r="S53" s="47"/>
      <c r="T53" s="47"/>
      <c r="U53" s="47"/>
      <c r="V53" s="47"/>
      <c r="W53" s="47"/>
      <c r="X53" s="47"/>
      <c r="AA53" s="67" t="s">
        <v>21</v>
      </c>
      <c r="AB53" s="67">
        <f>LOOKUP(AA54,$AB$10:$AB$20,$AA$10:$AA$20)</f>
        <v>5</v>
      </c>
      <c r="AC53" s="67">
        <f>AB53+1</f>
        <v>6</v>
      </c>
      <c r="AD53" s="68"/>
      <c r="AE53" s="67">
        <f>LOOKUP(AD54,$AB$10:$AG$10,$AB$8:$AG$8)</f>
        <v>2</v>
      </c>
      <c r="AF53" s="67">
        <f>AE53+1</f>
        <v>3</v>
      </c>
      <c r="AI53" s="69"/>
      <c r="AK53" s="67" t="s">
        <v>21</v>
      </c>
      <c r="AL53" s="67">
        <f>LOOKUP(AK54,$AK$10:$AK$20,$AJ$10:$AJ$20)</f>
        <v>5</v>
      </c>
      <c r="AM53" s="67">
        <f>AL53+1</f>
        <v>6</v>
      </c>
      <c r="AN53" s="68"/>
      <c r="AO53" s="67">
        <f>LOOKUP(AN54,$AB$10:$AG$10,$AB$8:$AG$8)</f>
        <v>2</v>
      </c>
      <c r="AP53" s="67">
        <f>AO53+1</f>
        <v>3</v>
      </c>
      <c r="AS53" s="69"/>
      <c r="AW53" s="52">
        <v>18</v>
      </c>
      <c r="AX53" s="155">
        <f>LOOKUP(AW53,$B$26:$B$45,$P$26:$P$45)</f>
        <v>0.35909886</v>
      </c>
      <c r="AY53" s="149">
        <f>LOOKUP(AY52,$AT$19:$AT$24,$AU$19:$AU$24)</f>
        <v>0.35</v>
      </c>
      <c r="AZ53" s="149"/>
      <c r="BA53" s="149">
        <f>LOOKUP(BA52,$AT$19:$AT$24,$AU$19:$AU$24)</f>
        <v>0.4</v>
      </c>
      <c r="BB53" s="149">
        <f>LOOKUP(AY53,$AU$19:$AU$24,$AV$19:$AV$24)</f>
        <v>1.08</v>
      </c>
      <c r="BC53" s="149">
        <f>LOOKUP(BA53,$AU$19:$AU$24,$AV$19:$AV$24)</f>
        <v>1.09</v>
      </c>
      <c r="BD53" s="155">
        <f>IF(AX53=AT57,AU57,((BC53-BB53)/(BA53-AY53))*(AX53-AY53)+BB53)</f>
        <v>1.081819772</v>
      </c>
      <c r="BE53" s="80"/>
      <c r="BG53" s="111">
        <f>HLOOKUP(BJ52,$BF$10:$BK$21,BG51)</f>
        <v>0.164</v>
      </c>
      <c r="BH53" s="112">
        <f>HLOOKUP(BJ52,$BF$10:$BK$21,BH51)</f>
        <v>0.135</v>
      </c>
      <c r="BI53" s="113"/>
      <c r="BJ53" s="114">
        <f>HLOOKUP(BK52,$BF$10:$BK$21,BG51)</f>
        <v>0.187</v>
      </c>
      <c r="BK53" s="115">
        <f>HLOOKUP(BK52,$BF$10:$BK$21,BH51)</f>
        <v>0.154</v>
      </c>
      <c r="BM53" s="57"/>
      <c r="BN53" s="69"/>
      <c r="BO53"/>
    </row>
    <row r="54" spans="2:67" s="52" customFormat="1" ht="13.5" customHeight="1" hidden="1" thickBot="1">
      <c r="B54" s="47"/>
      <c r="C54" s="47"/>
      <c r="D54" s="47"/>
      <c r="E54" s="47"/>
      <c r="F54" s="47"/>
      <c r="G54" s="47"/>
      <c r="H54" s="47"/>
      <c r="I54" s="47"/>
      <c r="J54" s="47"/>
      <c r="K54" s="47"/>
      <c r="L54" s="47"/>
      <c r="M54" s="47"/>
      <c r="N54" s="47"/>
      <c r="O54" s="47"/>
      <c r="P54" s="47"/>
      <c r="Q54" s="47"/>
      <c r="R54" s="47"/>
      <c r="S54" s="47"/>
      <c r="T54" s="47"/>
      <c r="U54" s="47"/>
      <c r="V54" s="47"/>
      <c r="W54" s="47"/>
      <c r="X54" s="47"/>
      <c r="Z54" s="69">
        <v>10</v>
      </c>
      <c r="AA54" s="70">
        <f>LOOKUP(Z54,$B$26:$B$45,$Q$26:$Q$45)</f>
        <v>5.4</v>
      </c>
      <c r="AB54" s="71">
        <f>LOOKUP(AB53,$AA$10:$AA$20,$AB$10:$AB$20)</f>
        <v>5</v>
      </c>
      <c r="AC54" s="71">
        <f>LOOKUP(AC53,$AA$10:$AA$20,$AB$10:$AB$20)</f>
        <v>6</v>
      </c>
      <c r="AD54" s="70">
        <f>LOOKUP(Z54,$B$26:$B$45,$P$26:$P$45)</f>
        <v>0.34972886000000003</v>
      </c>
      <c r="AE54" s="60">
        <f>LOOKUP(AE53,$AB$8:$AF$8,$AB$10:$AF$10)</f>
        <v>0.3</v>
      </c>
      <c r="AF54" s="60">
        <f>LOOKUP(AF53,$AB$8:$AG$8,$AB$10:$AG$10)</f>
        <v>0.35</v>
      </c>
      <c r="AG54" s="72">
        <f>((AE55-AB55)/(AF54-AE54))*(AD54-AE54)+AB55</f>
        <v>1.005</v>
      </c>
      <c r="AH54" s="73">
        <f>((AF55-AC55)/(AF54-AE54))*(AD54-AE54)+AC55</f>
        <v>1.0780108456000002</v>
      </c>
      <c r="AI54" s="74">
        <f>((AH54-AG54)/(AC54-AB54))*(AA54-AB54)+AG54</f>
        <v>1.0342043382400001</v>
      </c>
      <c r="AJ54" s="69">
        <v>10</v>
      </c>
      <c r="AK54" s="75">
        <f>LOOKUP(AJ54,$B$26:$B$45,$Q$26:$Q$45)</f>
        <v>5.4</v>
      </c>
      <c r="AL54" s="76">
        <f>LOOKUP(AL53,$AJ$10:$AJ$20,$AK$10:$AK$20)</f>
        <v>5</v>
      </c>
      <c r="AM54" s="76">
        <f>LOOKUP(AM53,$AJ$10:$AJ$20,$AK$10:$AK$20)</f>
        <v>6</v>
      </c>
      <c r="AN54" s="75">
        <f>LOOKUP(AJ54,$B$26:$B$45,$P$26:$P$45)</f>
        <v>0.34972886000000003</v>
      </c>
      <c r="AO54" s="63">
        <f>LOOKUP(AO53,$AB$8:$AF$8,$AB$10:$AF$10)</f>
        <v>0.3</v>
      </c>
      <c r="AP54" s="63">
        <f>LOOKUP(AP53,$AB$8:$AG$8,$AB$10:$AG$10)</f>
        <v>0.35</v>
      </c>
      <c r="AQ54" s="77">
        <f>((AO55-AL55)/(AP54-AO54))*(AN54-AO54)+AL55</f>
        <v>1.0820216912</v>
      </c>
      <c r="AR54" s="78">
        <f>((AP55-AM55)/(AP54-AO54))*(AN54-AO54)+AM55</f>
        <v>1.1600216911999999</v>
      </c>
      <c r="AS54" s="79">
        <f>((AR54-AQ54)/(AM54-AL54))*(AK54-AL54)+AQ54</f>
        <v>1.1132216912</v>
      </c>
      <c r="AX54" s="153" t="s">
        <v>88</v>
      </c>
      <c r="AY54" s="154">
        <f>LOOKUP(AX55,$AU$19:$AU$24,$AT$19:$AT$24)</f>
        <v>3</v>
      </c>
      <c r="AZ54" s="154"/>
      <c r="BA54" s="154">
        <f>AY54+1</f>
        <v>4</v>
      </c>
      <c r="BB54" s="10"/>
      <c r="BC54" s="10"/>
      <c r="BD54" s="20"/>
      <c r="BF54" s="67" t="s">
        <v>21</v>
      </c>
      <c r="BG54" s="67">
        <f>LOOKUP(BF55,$BF$10:$BF$21,$BE$10:$BE$21)</f>
        <v>6</v>
      </c>
      <c r="BH54" s="67">
        <f>BG54+1</f>
        <v>7</v>
      </c>
      <c r="BI54" s="68"/>
      <c r="BJ54" s="67">
        <f>LOOKUP(BI55,$BF$10:$BK$10,$BF$8:$BK$8)</f>
        <v>2</v>
      </c>
      <c r="BK54" s="67">
        <f>BJ54+1</f>
        <v>3</v>
      </c>
      <c r="BN54" s="69"/>
      <c r="BO54"/>
    </row>
    <row r="55" spans="1:67" ht="16.5" hidden="1" thickBot="1">
      <c r="A55" s="52"/>
      <c r="B55" s="47"/>
      <c r="C55" s="47"/>
      <c r="D55" s="47"/>
      <c r="E55" s="47"/>
      <c r="F55" s="47"/>
      <c r="G55" s="47"/>
      <c r="H55" s="47"/>
      <c r="I55" s="47"/>
      <c r="J55" s="47"/>
      <c r="K55" s="47"/>
      <c r="L55" s="47"/>
      <c r="M55" s="47"/>
      <c r="N55" s="47"/>
      <c r="O55" s="47"/>
      <c r="P55" s="47"/>
      <c r="Q55" s="47"/>
      <c r="R55" s="47"/>
      <c r="S55" s="47"/>
      <c r="T55" s="47"/>
      <c r="U55" s="47"/>
      <c r="V55" s="47"/>
      <c r="W55" s="47"/>
      <c r="X55" s="47"/>
      <c r="Y55" s="52"/>
      <c r="Z55" s="80"/>
      <c r="AA55" s="52"/>
      <c r="AB55" s="81">
        <f>HLOOKUP(AE54,$AB$10:$AG$20,AB53)</f>
        <v>1.005</v>
      </c>
      <c r="AC55" s="82">
        <f>HLOOKUP(AE54,$AB$10:$AG$20,AC53)</f>
        <v>1.08</v>
      </c>
      <c r="AD55" s="83"/>
      <c r="AE55" s="81">
        <f>HLOOKUP(AF54,$AB$10:$AG$20,AB53)</f>
        <v>1.005</v>
      </c>
      <c r="AF55" s="82">
        <f>HLOOKUP(AF54,$AB$10:$AG$20,AC53)</f>
        <v>1.078</v>
      </c>
      <c r="AG55" s="52"/>
      <c r="AH55" s="57"/>
      <c r="AI55" s="52"/>
      <c r="AJ55" s="80"/>
      <c r="AK55" s="52"/>
      <c r="AL55" s="87">
        <f>HLOOKUP(AO54,$AK$10:$AP$20,AL53)</f>
        <v>1.086</v>
      </c>
      <c r="AM55" s="85">
        <f>HLOOKUP(AO54,$AK$10:$AP$20,AM53)</f>
        <v>1.164</v>
      </c>
      <c r="AN55" s="86"/>
      <c r="AO55" s="87">
        <f>HLOOKUP(AP54,$AK$10:$AP$20,AL53)</f>
        <v>1.082</v>
      </c>
      <c r="AP55" s="88">
        <f>HLOOKUP(AP54,$AK$10:$AP$20,AM53)</f>
        <v>1.16</v>
      </c>
      <c r="AQ55" s="52"/>
      <c r="AR55" s="57"/>
      <c r="AS55" s="69"/>
      <c r="AW55" s="52">
        <v>19</v>
      </c>
      <c r="AX55" s="155">
        <f>LOOKUP(AW55,$B$26:$B$45,$P$26:$P$45)</f>
        <v>0.35909886</v>
      </c>
      <c r="AY55" s="149">
        <f>LOOKUP(AY54,$AT$19:$AT$24,$AU$19:$AU$24)</f>
        <v>0.35</v>
      </c>
      <c r="AZ55" s="149"/>
      <c r="BA55" s="149">
        <f>LOOKUP(BA54,$AT$19:$AT$24,$AU$19:$AU$24)</f>
        <v>0.4</v>
      </c>
      <c r="BB55" s="149">
        <f>LOOKUP(AY55,$AU$19:$AU$24,$AV$19:$AV$24)</f>
        <v>1.08</v>
      </c>
      <c r="BC55" s="149">
        <f>LOOKUP(BA55,$AU$19:$AU$24,$AV$19:$AV$24)</f>
        <v>1.09</v>
      </c>
      <c r="BD55" s="155">
        <f>IF(AX55=AT59,AU59,((BC55-BB55)/(BA55-AY55))*(AX55-AY55)+BB55)</f>
        <v>1.081819772</v>
      </c>
      <c r="BE55" s="69">
        <v>11</v>
      </c>
      <c r="BF55" s="106">
        <f>LOOKUP(BE55,$B$26:$B$45,$Q$26:$Q$45)</f>
        <v>5.4</v>
      </c>
      <c r="BG55" s="107">
        <f>LOOKUP(BG54,$BE$10:$BE$21,$BF$10:$BF$21)</f>
        <v>5</v>
      </c>
      <c r="BH55" s="107">
        <f>LOOKUP(BH54,$BE$10:$BE$21,$BF$10:$BF$21)</f>
        <v>6</v>
      </c>
      <c r="BI55" s="106">
        <f>LOOKUP(BE55,$B$26:$B$45,$P$26:$P$45)</f>
        <v>0.34972886000000003</v>
      </c>
      <c r="BJ55" s="94">
        <f>LOOKUP(BJ54,$BF$8:$BK$8,$BF$10:$BK$10)</f>
        <v>0.3</v>
      </c>
      <c r="BK55" s="94">
        <f>LOOKUP(BK54,$BF$8:$BK$8,$BF$10:$BK$10)</f>
        <v>0.35</v>
      </c>
      <c r="BL55" s="108">
        <f>((BJ56-BG56)/(BK55-BJ55))*(BI55-BJ55)+BG56</f>
        <v>0.18687527560000003</v>
      </c>
      <c r="BM55" s="109">
        <f>((BK56-BH56)/(BK55-BJ55))*(BI55-BJ55)+BH56</f>
        <v>0.15389696680000003</v>
      </c>
      <c r="BN55" s="110">
        <f>((BM55-BL55)/(BH55-BG55))*(BF55-BG55)+BL55</f>
        <v>0.17368395208</v>
      </c>
      <c r="BO55"/>
    </row>
    <row r="56" spans="2:67" ht="16.5" hidden="1" thickBot="1">
      <c r="B56" s="47"/>
      <c r="C56" s="47"/>
      <c r="D56" s="47"/>
      <c r="E56" s="47"/>
      <c r="F56" s="47"/>
      <c r="G56" s="47"/>
      <c r="H56" s="47"/>
      <c r="I56" s="47"/>
      <c r="J56" s="47"/>
      <c r="K56" s="47"/>
      <c r="L56" s="47"/>
      <c r="M56" s="47"/>
      <c r="N56" s="47"/>
      <c r="O56" s="47"/>
      <c r="P56" s="47"/>
      <c r="Q56" s="47"/>
      <c r="R56" s="47"/>
      <c r="S56" s="47"/>
      <c r="T56" s="47"/>
      <c r="U56" s="47"/>
      <c r="V56" s="47"/>
      <c r="W56" s="47"/>
      <c r="X56" s="47"/>
      <c r="Y56" s="52"/>
      <c r="Z56" s="52"/>
      <c r="AA56" s="67" t="s">
        <v>21</v>
      </c>
      <c r="AB56" s="67">
        <f>LOOKUP(AA57,$AB$10:$AB$20,$AA$10:$AA$20)</f>
        <v>5</v>
      </c>
      <c r="AC56" s="67">
        <f>AB56+1</f>
        <v>6</v>
      </c>
      <c r="AD56" s="68"/>
      <c r="AE56" s="67">
        <f>LOOKUP(AD57,$AB$10:$AG$10,$AB$8:$AG$8)</f>
        <v>2</v>
      </c>
      <c r="AF56" s="67">
        <f>AE56+1</f>
        <v>3</v>
      </c>
      <c r="AG56" s="52"/>
      <c r="AH56" s="52"/>
      <c r="AI56" s="69"/>
      <c r="AJ56" s="52"/>
      <c r="AK56" s="67" t="s">
        <v>21</v>
      </c>
      <c r="AL56" s="67">
        <f>LOOKUP(AK57,$AK$10:$AK$20,$AJ$10:$AJ$20)</f>
        <v>5</v>
      </c>
      <c r="AM56" s="67">
        <f>AL56+1</f>
        <v>6</v>
      </c>
      <c r="AN56" s="68"/>
      <c r="AO56" s="67">
        <f>LOOKUP(AN57,$AB$10:$AG$10,$AB$8:$AG$8)</f>
        <v>2</v>
      </c>
      <c r="AP56" s="67">
        <f>AO56+1</f>
        <v>3</v>
      </c>
      <c r="AQ56" s="52"/>
      <c r="AR56" s="52"/>
      <c r="AS56" s="69"/>
      <c r="AW56" s="52"/>
      <c r="AX56" s="153" t="s">
        <v>88</v>
      </c>
      <c r="AY56" s="154">
        <f>LOOKUP(AX57,$AU$19:$AU$24,$AT$19:$AT$24)</f>
        <v>3</v>
      </c>
      <c r="AZ56" s="154"/>
      <c r="BA56" s="154">
        <f>AY56+1</f>
        <v>4</v>
      </c>
      <c r="BD56" s="20"/>
      <c r="BE56" s="80"/>
      <c r="BF56" s="52"/>
      <c r="BG56" s="111">
        <f>HLOOKUP(BJ55,$BF$10:$BK$21,BG54)</f>
        <v>0.164</v>
      </c>
      <c r="BH56" s="112">
        <f>HLOOKUP(BJ55,$BF$10:$BK$21,BH54)</f>
        <v>0.135</v>
      </c>
      <c r="BI56" s="113"/>
      <c r="BJ56" s="114">
        <f>HLOOKUP(BK55,$BF$10:$BK$21,BG54)</f>
        <v>0.187</v>
      </c>
      <c r="BK56" s="115">
        <f>HLOOKUP(BK55,$BF$10:$BK$21,BH54)</f>
        <v>0.154</v>
      </c>
      <c r="BL56" s="52"/>
      <c r="BM56" s="57"/>
      <c r="BN56" s="69"/>
      <c r="BO56"/>
    </row>
    <row r="57" spans="1:67" s="20" customFormat="1" ht="16.5" hidden="1" thickBot="1">
      <c r="A57" s="10"/>
      <c r="B57" s="47"/>
      <c r="C57" s="47"/>
      <c r="D57" s="47"/>
      <c r="E57" s="47"/>
      <c r="F57" s="47"/>
      <c r="G57" s="47"/>
      <c r="H57" s="47"/>
      <c r="I57" s="47"/>
      <c r="J57" s="47"/>
      <c r="K57" s="47"/>
      <c r="L57" s="47"/>
      <c r="M57" s="47"/>
      <c r="N57" s="47"/>
      <c r="O57" s="47"/>
      <c r="P57" s="47"/>
      <c r="Q57" s="47"/>
      <c r="R57" s="47"/>
      <c r="S57" s="47"/>
      <c r="T57" s="47"/>
      <c r="U57" s="47"/>
      <c r="V57" s="47"/>
      <c r="W57" s="47"/>
      <c r="X57" s="47"/>
      <c r="Y57" s="10"/>
      <c r="Z57" s="69">
        <v>11</v>
      </c>
      <c r="AA57" s="70">
        <f>LOOKUP(Z57,$B$26:$B$45,$Q$26:$Q$45)</f>
        <v>5.4</v>
      </c>
      <c r="AB57" s="71">
        <f>LOOKUP(AB56,$AA$10:$AA$20,$AB$10:$AB$20)</f>
        <v>5</v>
      </c>
      <c r="AC57" s="71">
        <f>LOOKUP(AC56,$AA$10:$AA$20,$AB$10:$AB$20)</f>
        <v>6</v>
      </c>
      <c r="AD57" s="70">
        <f>LOOKUP(Z57,$B$26:$B$45,$P$26:$P$45)</f>
        <v>0.34972886000000003</v>
      </c>
      <c r="AE57" s="60">
        <f>LOOKUP(AE56,$AB$8:$AF$8,$AB$10:$AF$10)</f>
        <v>0.3</v>
      </c>
      <c r="AF57" s="60">
        <f>LOOKUP(AF56,$AB$8:$AG$8,$AB$10:$AG$10)</f>
        <v>0.35</v>
      </c>
      <c r="AG57" s="72">
        <f>((AE58-AB58)/(AF57-AE57))*(AD57-AE57)+AB58</f>
        <v>1.005</v>
      </c>
      <c r="AH57" s="73">
        <f>((AF58-AC58)/(AF57-AE57))*(AD57-AE57)+AC58</f>
        <v>1.0780108456000002</v>
      </c>
      <c r="AI57" s="74">
        <f>((AH57-AG57)/(AC57-AB57))*(AA57-AB57)+AG57</f>
        <v>1.0342043382400001</v>
      </c>
      <c r="AJ57" s="69">
        <v>11</v>
      </c>
      <c r="AK57" s="75">
        <f>LOOKUP(AJ57,$B$26:$B$45,$Q$26:$Q$45)</f>
        <v>5.4</v>
      </c>
      <c r="AL57" s="76">
        <f>LOOKUP(AL56,$AJ$10:$AJ$20,$AK$10:$AK$20)</f>
        <v>5</v>
      </c>
      <c r="AM57" s="76">
        <f>LOOKUP(AM56,$AJ$10:$AJ$20,$AK$10:$AK$20)</f>
        <v>6</v>
      </c>
      <c r="AN57" s="75">
        <f>LOOKUP(AJ57,$B$26:$B$45,$P$26:$P$45)</f>
        <v>0.34972886000000003</v>
      </c>
      <c r="AO57" s="63">
        <f>LOOKUP(AO56,$AB$8:$AF$8,$AB$10:$AF$10)</f>
        <v>0.3</v>
      </c>
      <c r="AP57" s="63">
        <f>LOOKUP(AP56,$AB$8:$AG$8,$AB$10:$AG$10)</f>
        <v>0.35</v>
      </c>
      <c r="AQ57" s="77">
        <f>((AO58-AL58)/(AP57-AO57))*(AN57-AO57)+AL58</f>
        <v>1.0820216912</v>
      </c>
      <c r="AR57" s="78">
        <f>((AP58-AM58)/(AP57-AO57))*(AN57-AO57)+AM58</f>
        <v>1.1600216911999999</v>
      </c>
      <c r="AS57" s="79">
        <f>((AR57-AQ57)/(AM57-AL57))*(AK57-AL57)+AQ57</f>
        <v>1.1132216912</v>
      </c>
      <c r="AW57" s="52">
        <v>20</v>
      </c>
      <c r="AX57" s="155">
        <f>LOOKUP(AW57,$B$26:$B$45,$P$26:$P$45)</f>
        <v>0.35909886</v>
      </c>
      <c r="AY57" s="149">
        <f>LOOKUP(AY56,$AT$19:$AT$24,$AU$19:$AU$24)</f>
        <v>0.35</v>
      </c>
      <c r="AZ57" s="149"/>
      <c r="BA57" s="149">
        <f>LOOKUP(BA56,$AT$19:$AT$24,$AU$19:$AU$24)</f>
        <v>0.4</v>
      </c>
      <c r="BB57" s="149">
        <f>LOOKUP(AY57,$AU$19:$AU$24,$AV$19:$AV$24)</f>
        <v>1.08</v>
      </c>
      <c r="BC57" s="149">
        <f>LOOKUP(BA57,$AU$19:$AU$24,$AV$19:$AV$24)</f>
        <v>1.09</v>
      </c>
      <c r="BD57" s="155">
        <f>IF(AX57=AT61,AU61,((BC57-BB57)/(BA57-AY57))*(AX57-AY57)+BB57)</f>
        <v>1.081819772</v>
      </c>
      <c r="BE57" s="52"/>
      <c r="BF57" s="67" t="s">
        <v>21</v>
      </c>
      <c r="BG57" s="67">
        <f>LOOKUP(BF58,$BF$10:$BF$21,$BE$10:$BE$21)</f>
        <v>6</v>
      </c>
      <c r="BH57" s="67">
        <f>BG57+1</f>
        <v>7</v>
      </c>
      <c r="BI57" s="68"/>
      <c r="BJ57" s="67">
        <f>LOOKUP(BI58,$BF$10:$BK$10,$BF$8:$BK$8)</f>
        <v>3</v>
      </c>
      <c r="BK57" s="67">
        <f>BJ57+1</f>
        <v>4</v>
      </c>
      <c r="BL57" s="52"/>
      <c r="BM57" s="52"/>
      <c r="BN57" s="69"/>
      <c r="BO57"/>
    </row>
    <row r="58" spans="1:67" ht="16.5" hidden="1" thickBot="1">
      <c r="A58" s="20"/>
      <c r="B58" s="47"/>
      <c r="C58" s="47"/>
      <c r="D58" s="47"/>
      <c r="E58" s="47"/>
      <c r="F58" s="47"/>
      <c r="G58" s="47"/>
      <c r="H58" s="47"/>
      <c r="I58" s="47"/>
      <c r="J58" s="47"/>
      <c r="K58" s="47"/>
      <c r="L58" s="47"/>
      <c r="M58" s="47"/>
      <c r="N58" s="47"/>
      <c r="O58" s="47"/>
      <c r="P58" s="47"/>
      <c r="Q58" s="47"/>
      <c r="R58" s="47"/>
      <c r="S58" s="47"/>
      <c r="T58" s="47"/>
      <c r="U58" s="47"/>
      <c r="V58" s="47"/>
      <c r="W58" s="47"/>
      <c r="X58" s="47"/>
      <c r="Z58" s="80"/>
      <c r="AA58" s="52"/>
      <c r="AB58" s="81">
        <f>HLOOKUP(AE57,$AB$10:$AG$20,AB56)</f>
        <v>1.005</v>
      </c>
      <c r="AC58" s="82">
        <f>HLOOKUP(AE57,$AB$10:$AG$20,AC56)</f>
        <v>1.08</v>
      </c>
      <c r="AD58" s="83"/>
      <c r="AE58" s="81">
        <f>HLOOKUP(AF57,$AB$10:$AG$20,AB56)</f>
        <v>1.005</v>
      </c>
      <c r="AF58" s="82">
        <f>HLOOKUP(AF57,$AB$10:$AG$20,AC56)</f>
        <v>1.078</v>
      </c>
      <c r="AG58" s="52"/>
      <c r="AH58" s="57"/>
      <c r="AI58" s="52"/>
      <c r="AJ58" s="80"/>
      <c r="AK58" s="52"/>
      <c r="AL58" s="87">
        <f>HLOOKUP(AO57,$AK$10:$AP$20,AL56)</f>
        <v>1.086</v>
      </c>
      <c r="AM58" s="85">
        <f>HLOOKUP(AO57,$AK$10:$AP$20,AM56)</f>
        <v>1.164</v>
      </c>
      <c r="AN58" s="86"/>
      <c r="AO58" s="87">
        <f>HLOOKUP(AP57,$AK$10:$AP$20,AL56)</f>
        <v>1.082</v>
      </c>
      <c r="AP58" s="88">
        <f>HLOOKUP(AP57,$AK$10:$AP$20,AM56)</f>
        <v>1.16</v>
      </c>
      <c r="AQ58" s="52"/>
      <c r="AR58" s="57"/>
      <c r="AS58" s="69"/>
      <c r="BE58" s="69">
        <v>12</v>
      </c>
      <c r="BF58" s="106">
        <f>LOOKUP(BE58,$B$26:$B$45,$Q$26:$Q$45)</f>
        <v>5.8</v>
      </c>
      <c r="BG58" s="107">
        <f>LOOKUP(BG57,$BE$10:$BE$21,$BF$10:$BF$21)</f>
        <v>5</v>
      </c>
      <c r="BH58" s="107">
        <f>LOOKUP(BH57,$BE$10:$BE$21,$BF$10:$BF$21)</f>
        <v>6</v>
      </c>
      <c r="BI58" s="106">
        <f>LOOKUP(BE58,$B$26:$B$45,$P$26:$P$45)</f>
        <v>0.35909886</v>
      </c>
      <c r="BJ58" s="94">
        <f>LOOKUP(BJ57,$BF$8:$BK$8,$BF$10:$BK$10)</f>
        <v>0.35</v>
      </c>
      <c r="BK58" s="94">
        <f>LOOKUP(BK57,$BF$8:$BK$8,$BF$10:$BK$10)</f>
        <v>0.4</v>
      </c>
      <c r="BL58" s="108">
        <f>((BJ59-BG59)/(BK58-BJ58))*(BI58-BJ58)+BG59</f>
        <v>0.19100349840000003</v>
      </c>
      <c r="BM58" s="109">
        <f>((BK59-BH59)/(BK58-BJ58))*(BI58-BJ58)+BH59</f>
        <v>0.15727558960000002</v>
      </c>
      <c r="BN58" s="110">
        <f>((BM58-BL58)/(BH58-BG58))*(BF58-BG58)+BL58</f>
        <v>0.16402117136000002</v>
      </c>
      <c r="BO58"/>
    </row>
    <row r="59" spans="2:67" ht="16.5" hidden="1" thickBot="1">
      <c r="B59" s="47"/>
      <c r="C59" s="47"/>
      <c r="D59" s="47"/>
      <c r="E59" s="47"/>
      <c r="F59" s="47"/>
      <c r="G59" s="47"/>
      <c r="H59" s="47"/>
      <c r="I59" s="47"/>
      <c r="J59" s="47"/>
      <c r="K59" s="47"/>
      <c r="L59" s="47"/>
      <c r="M59" s="47"/>
      <c r="N59" s="47"/>
      <c r="O59" s="47"/>
      <c r="P59" s="47"/>
      <c r="Q59" s="47"/>
      <c r="R59" s="47"/>
      <c r="S59" s="47"/>
      <c r="T59" s="47"/>
      <c r="U59" s="47"/>
      <c r="V59" s="47"/>
      <c r="W59" s="47"/>
      <c r="X59" s="47"/>
      <c r="Y59" s="20"/>
      <c r="Z59" s="52"/>
      <c r="AA59" s="67" t="s">
        <v>21</v>
      </c>
      <c r="AB59" s="67">
        <f>LOOKUP(AA60,$AB$10:$AB$20,$AA$10:$AA$20)</f>
        <v>5</v>
      </c>
      <c r="AC59" s="67">
        <f>AB59+1</f>
        <v>6</v>
      </c>
      <c r="AD59" s="68"/>
      <c r="AE59" s="67">
        <f>LOOKUP(AD60,$AB$10:$AG$10,$AB$8:$AG$8)</f>
        <v>3</v>
      </c>
      <c r="AF59" s="67">
        <f>AE59+1</f>
        <v>4</v>
      </c>
      <c r="AG59" s="52"/>
      <c r="AH59" s="52"/>
      <c r="AI59" s="69"/>
      <c r="AJ59" s="52"/>
      <c r="AK59" s="67" t="s">
        <v>21</v>
      </c>
      <c r="AL59" s="67">
        <f>LOOKUP(AK60,$AK$10:$AK$20,$AJ$10:$AJ$20)</f>
        <v>5</v>
      </c>
      <c r="AM59" s="67">
        <f>AL59+1</f>
        <v>6</v>
      </c>
      <c r="AN59" s="68"/>
      <c r="AO59" s="67">
        <f>LOOKUP(AN60,$AB$10:$AG$10,$AB$8:$AG$8)</f>
        <v>3</v>
      </c>
      <c r="AP59" s="67">
        <f>AO59+1</f>
        <v>4</v>
      </c>
      <c r="AQ59" s="52"/>
      <c r="AR59" s="52"/>
      <c r="AS59" s="69"/>
      <c r="BE59" s="80"/>
      <c r="BF59" s="52"/>
      <c r="BG59" s="111">
        <f>HLOOKUP(BJ58,$BF$10:$BK$21,BG57)</f>
        <v>0.187</v>
      </c>
      <c r="BH59" s="112">
        <f>HLOOKUP(BJ58,$BF$10:$BK$21,BH57)</f>
        <v>0.154</v>
      </c>
      <c r="BI59" s="113"/>
      <c r="BJ59" s="114">
        <f>HLOOKUP(BK58,$BF$10:$BK$21,BG57)</f>
        <v>0.209</v>
      </c>
      <c r="BK59" s="115">
        <f>HLOOKUP(BK58,$BF$10:$BK$21,BH57)</f>
        <v>0.172</v>
      </c>
      <c r="BL59" s="52"/>
      <c r="BM59" s="57"/>
      <c r="BN59" s="69"/>
      <c r="BO59"/>
    </row>
    <row r="60" spans="2:67" ht="15" customHeight="1" hidden="1" thickBot="1">
      <c r="B60" s="47"/>
      <c r="C60" s="47"/>
      <c r="D60" s="47"/>
      <c r="E60" s="47"/>
      <c r="F60" s="47"/>
      <c r="G60" s="47"/>
      <c r="H60" s="47"/>
      <c r="I60" s="47"/>
      <c r="J60" s="47"/>
      <c r="K60" s="47"/>
      <c r="L60" s="47"/>
      <c r="M60" s="47"/>
      <c r="N60" s="47"/>
      <c r="O60" s="47"/>
      <c r="P60" s="47"/>
      <c r="Q60" s="47"/>
      <c r="R60" s="47"/>
      <c r="S60" s="47"/>
      <c r="T60" s="47"/>
      <c r="U60" s="47"/>
      <c r="V60" s="47"/>
      <c r="W60" s="47"/>
      <c r="X60" s="47"/>
      <c r="Z60" s="69">
        <v>12</v>
      </c>
      <c r="AA60" s="70">
        <f>LOOKUP(Z60,$B$26:$B$45,$Q$26:$Q$45)</f>
        <v>5.8</v>
      </c>
      <c r="AB60" s="71">
        <f>LOOKUP(AB59,$AA$10:$AA$20,$AB$10:$AB$20)</f>
        <v>5</v>
      </c>
      <c r="AC60" s="71">
        <f>LOOKUP(AC59,$AA$10:$AA$20,$AB$10:$AB$20)</f>
        <v>6</v>
      </c>
      <c r="AD60" s="70">
        <f>LOOKUP(Z60,$B$26:$B$45,$P$26:$P$45)</f>
        <v>0.35909886</v>
      </c>
      <c r="AE60" s="60">
        <f>LOOKUP(AE59,$AB$8:$AF$8,$AB$10:$AF$10)</f>
        <v>0.35</v>
      </c>
      <c r="AF60" s="60">
        <f>LOOKUP(AF59,$AB$8:$AG$8,$AB$10:$AG$10)</f>
        <v>0.4</v>
      </c>
      <c r="AG60" s="72">
        <f>((AE61-AB61)/(AF60-AE60))*(AD60-AE60)+AB61</f>
        <v>1.005</v>
      </c>
      <c r="AH60" s="73">
        <f>((AF61-AC61)/(AF60-AE60))*(AD60-AE60)+AC61</f>
        <v>1.0772720912</v>
      </c>
      <c r="AI60" s="74">
        <f>((AH60-AG60)/(AC60-AB60))*(AA60-AB60)+AG60</f>
        <v>1.06281767296</v>
      </c>
      <c r="AJ60" s="69">
        <v>12</v>
      </c>
      <c r="AK60" s="75">
        <f>LOOKUP(AJ60,$B$26:$B$45,$Q$26:$Q$45)</f>
        <v>5.8</v>
      </c>
      <c r="AL60" s="76">
        <f>LOOKUP(AL59,$AJ$10:$AJ$20,$AK$10:$AK$20)</f>
        <v>5</v>
      </c>
      <c r="AM60" s="76">
        <f>LOOKUP(AM59,$AJ$10:$AJ$20,$AK$10:$AK$20)</f>
        <v>6</v>
      </c>
      <c r="AN60" s="75">
        <f>LOOKUP(AJ60,$B$26:$B$45,$P$26:$P$45)</f>
        <v>0.35909886</v>
      </c>
      <c r="AO60" s="63">
        <f>LOOKUP(AO59,$AB$8:$AF$8,$AB$10:$AF$10)</f>
        <v>0.35</v>
      </c>
      <c r="AP60" s="63">
        <f>LOOKUP(AP59,$AB$8:$AG$8,$AB$10:$AG$10)</f>
        <v>0.4</v>
      </c>
      <c r="AQ60" s="77">
        <f>((AO61-AL61)/(AP60-AO60))*(AN60-AO60)+AL61</f>
        <v>1.0818180228</v>
      </c>
      <c r="AR60" s="78">
        <f>((AP61-AM61)/(AP60-AO60))*(AN60-AO60)+AM61</f>
        <v>1.1583622052</v>
      </c>
      <c r="AS60" s="79">
        <f>((AR60-AQ60)/(AM60-AL60))*(AK60-AL60)+AQ60</f>
        <v>1.14305336872</v>
      </c>
      <c r="BE60" s="52"/>
      <c r="BF60" s="67" t="s">
        <v>21</v>
      </c>
      <c r="BG60" s="67">
        <f>LOOKUP(BF61,$BF$10:$BF$21,$BE$10:$BE$21)</f>
        <v>7</v>
      </c>
      <c r="BH60" s="67">
        <f>BG60+1</f>
        <v>8</v>
      </c>
      <c r="BI60" s="68"/>
      <c r="BJ60" s="67">
        <f>LOOKUP(BI61,$BF$10:$BK$10,$BF$8:$BK$8)</f>
        <v>3</v>
      </c>
      <c r="BK60" s="67">
        <f>BJ60+1</f>
        <v>4</v>
      </c>
      <c r="BL60" s="52"/>
      <c r="BM60" s="52"/>
      <c r="BN60" s="69"/>
      <c r="BO60"/>
    </row>
    <row r="61" spans="2:67" ht="16.5" hidden="1" thickBot="1">
      <c r="B61" s="47"/>
      <c r="C61" s="47"/>
      <c r="D61" s="47"/>
      <c r="E61" s="47"/>
      <c r="F61" s="47"/>
      <c r="G61" s="47"/>
      <c r="H61" s="47"/>
      <c r="I61" s="47"/>
      <c r="J61" s="47"/>
      <c r="K61" s="47"/>
      <c r="L61" s="47"/>
      <c r="M61" s="47"/>
      <c r="N61" s="47"/>
      <c r="O61" s="47"/>
      <c r="P61" s="47"/>
      <c r="Q61" s="47"/>
      <c r="R61" s="47"/>
      <c r="S61" s="47"/>
      <c r="T61" s="47"/>
      <c r="U61" s="47"/>
      <c r="V61" s="47"/>
      <c r="W61" s="47"/>
      <c r="X61" s="47"/>
      <c r="Y61" s="89"/>
      <c r="Z61" s="80"/>
      <c r="AA61" s="52"/>
      <c r="AB61" s="81">
        <f>HLOOKUP(AE60,$AB$10:$AG$20,AB59)</f>
        <v>1.005</v>
      </c>
      <c r="AC61" s="82">
        <f>HLOOKUP(AE60,$AB$10:$AG$20,AC59)</f>
        <v>1.078</v>
      </c>
      <c r="AD61" s="83"/>
      <c r="AE61" s="81">
        <f>HLOOKUP(AF60,$AB$10:$AG$20,AB59)</f>
        <v>1.005</v>
      </c>
      <c r="AF61" s="82">
        <f>HLOOKUP(AF60,$AB$10:$AG$20,AC59)</f>
        <v>1.074</v>
      </c>
      <c r="AG61" s="52"/>
      <c r="AH61" s="57"/>
      <c r="AI61" s="52"/>
      <c r="AJ61" s="80"/>
      <c r="AK61" s="52"/>
      <c r="AL61" s="87">
        <f>HLOOKUP(AO60,$AK$10:$AP$20,AL59)</f>
        <v>1.082</v>
      </c>
      <c r="AM61" s="85">
        <f>HLOOKUP(AO60,$AK$10:$AP$20,AM59)</f>
        <v>1.16</v>
      </c>
      <c r="AN61" s="86"/>
      <c r="AO61" s="87">
        <f>HLOOKUP(AP60,$AK$10:$AP$20,AL59)</f>
        <v>1.081</v>
      </c>
      <c r="AP61" s="88">
        <f>HLOOKUP(AP60,$AK$10:$AP$20,AM59)</f>
        <v>1.151</v>
      </c>
      <c r="AQ61" s="52"/>
      <c r="AR61" s="57"/>
      <c r="AS61" s="69"/>
      <c r="BE61" s="69">
        <v>13</v>
      </c>
      <c r="BF61" s="106">
        <f>LOOKUP(BE61,$B$26:$B$45,$Q$26:$Q$45)</f>
        <v>6.1</v>
      </c>
      <c r="BG61" s="107">
        <f>LOOKUP(BG60,$BE$10:$BE$21,$BF$10:$BF$21)</f>
        <v>6</v>
      </c>
      <c r="BH61" s="107">
        <f>LOOKUP(BH60,$BE$10:$BE$21,$BF$10:$BF$21)</f>
        <v>7</v>
      </c>
      <c r="BI61" s="106">
        <f>LOOKUP(BE61,$B$26:$B$45,$P$26:$P$45)</f>
        <v>0.35909886</v>
      </c>
      <c r="BJ61" s="94">
        <f>LOOKUP(BJ60,$BF$8:$BK$8,$BF$10:$BK$10)</f>
        <v>0.35</v>
      </c>
      <c r="BK61" s="94">
        <f>LOOKUP(BK60,$BF$8:$BK$8,$BF$10:$BK$10)</f>
        <v>0.4</v>
      </c>
      <c r="BL61" s="108">
        <f>((BJ62-BG62)/(BK61-BJ61))*(BI61-BJ61)+BG62</f>
        <v>0.15727558960000002</v>
      </c>
      <c r="BM61" s="109">
        <f>((BK62-BH62)/(BK61-BJ61))*(BI61-BJ61)+BH62</f>
        <v>0.132729658</v>
      </c>
      <c r="BN61" s="110">
        <f>((BM61-BL61)/(BH61-BG61))*(BF61-BG61)+BL61</f>
        <v>0.15482099644000002</v>
      </c>
      <c r="BO61"/>
    </row>
    <row r="62" spans="2:67" ht="16.5" hidden="1" thickBot="1">
      <c r="B62" s="47"/>
      <c r="C62" s="47"/>
      <c r="D62" s="47"/>
      <c r="E62" s="47"/>
      <c r="F62" s="47"/>
      <c r="G62" s="47"/>
      <c r="H62" s="47"/>
      <c r="I62" s="47"/>
      <c r="J62" s="47"/>
      <c r="K62" s="47"/>
      <c r="L62" s="47"/>
      <c r="M62" s="47"/>
      <c r="N62" s="47"/>
      <c r="O62" s="47"/>
      <c r="P62" s="47"/>
      <c r="Q62" s="47"/>
      <c r="R62" s="47"/>
      <c r="S62" s="47"/>
      <c r="T62" s="47"/>
      <c r="U62" s="47"/>
      <c r="V62" s="47"/>
      <c r="W62" s="47"/>
      <c r="X62" s="47"/>
      <c r="Y62" s="89"/>
      <c r="Z62" s="52"/>
      <c r="AA62" s="67" t="s">
        <v>21</v>
      </c>
      <c r="AB62" s="67">
        <f>LOOKUP(AA63,$AB$10:$AB$20,$AA$10:$AA$20)</f>
        <v>6</v>
      </c>
      <c r="AC62" s="67">
        <f>AB62+1</f>
        <v>7</v>
      </c>
      <c r="AD62" s="68"/>
      <c r="AE62" s="67">
        <f>LOOKUP(AD63,$AB$10:$AG$10,$AB$8:$AG$8)</f>
        <v>3</v>
      </c>
      <c r="AF62" s="67">
        <f>AE62+1</f>
        <v>4</v>
      </c>
      <c r="AG62" s="52"/>
      <c r="AH62" s="52"/>
      <c r="AI62" s="69"/>
      <c r="AJ62" s="52"/>
      <c r="AK62" s="67" t="s">
        <v>21</v>
      </c>
      <c r="AL62" s="67">
        <f>LOOKUP(AK63,$AK$10:$AK$20,$AJ$10:$AJ$20)</f>
        <v>6</v>
      </c>
      <c r="AM62" s="67">
        <f>AL62+1</f>
        <v>7</v>
      </c>
      <c r="AN62" s="68"/>
      <c r="AO62" s="67">
        <f>LOOKUP(AN63,$AB$10:$AG$10,$AB$8:$AG$8)</f>
        <v>3</v>
      </c>
      <c r="AP62" s="67">
        <f>AO62+1</f>
        <v>4</v>
      </c>
      <c r="AQ62" s="52"/>
      <c r="AR62" s="52"/>
      <c r="AS62" s="69"/>
      <c r="BE62" s="80"/>
      <c r="BF62" s="52"/>
      <c r="BG62" s="111">
        <f>HLOOKUP(BJ61,$BF$10:$BK$21,BG60)</f>
        <v>0.154</v>
      </c>
      <c r="BH62" s="112">
        <f>HLOOKUP(BJ61,$BF$10:$BK$21,BH60)</f>
        <v>0.13</v>
      </c>
      <c r="BI62" s="113"/>
      <c r="BJ62" s="114">
        <f>HLOOKUP(BK61,$BF$10:$BK$21,BG60)</f>
        <v>0.172</v>
      </c>
      <c r="BK62" s="115">
        <f>HLOOKUP(BK61,$BF$10:$BK$21,BH60)</f>
        <v>0.145</v>
      </c>
      <c r="BL62" s="52"/>
      <c r="BM62" s="57"/>
      <c r="BN62" s="69"/>
      <c r="BO62"/>
    </row>
    <row r="63" spans="2:67" ht="16.5" hidden="1" thickBot="1">
      <c r="B63" s="47"/>
      <c r="C63" s="47"/>
      <c r="D63" s="47"/>
      <c r="E63" s="47"/>
      <c r="F63" s="47"/>
      <c r="G63" s="47"/>
      <c r="H63" s="47"/>
      <c r="I63" s="47"/>
      <c r="J63" s="47"/>
      <c r="K63" s="47"/>
      <c r="L63" s="47"/>
      <c r="M63" s="47"/>
      <c r="N63" s="47"/>
      <c r="O63" s="47"/>
      <c r="P63" s="47"/>
      <c r="Q63" s="47"/>
      <c r="R63" s="47"/>
      <c r="S63" s="47"/>
      <c r="T63" s="47"/>
      <c r="U63" s="47"/>
      <c r="V63" s="47"/>
      <c r="W63" s="47"/>
      <c r="X63" s="47"/>
      <c r="Y63" s="90"/>
      <c r="Z63" s="69">
        <v>13</v>
      </c>
      <c r="AA63" s="70">
        <f>LOOKUP(Z63,$B$26:$B$45,$Q$26:$Q$45)</f>
        <v>6.1</v>
      </c>
      <c r="AB63" s="71">
        <f>LOOKUP(AB62,$AA$10:$AA$20,$AB$10:$AB$20)</f>
        <v>6</v>
      </c>
      <c r="AC63" s="71">
        <f>LOOKUP(AC62,$AA$10:$AA$20,$AB$10:$AB$20)</f>
        <v>7</v>
      </c>
      <c r="AD63" s="70">
        <f>LOOKUP(Z63,$B$26:$B$45,$P$26:$P$45)</f>
        <v>0.35909886</v>
      </c>
      <c r="AE63" s="60">
        <f>LOOKUP(AE62,$AB$8:$AF$8,$AB$10:$AF$10)</f>
        <v>0.35</v>
      </c>
      <c r="AF63" s="60">
        <f>LOOKUP(AF62,$AB$8:$AG$8,$AB$10:$AG$10)</f>
        <v>0.4</v>
      </c>
      <c r="AG63" s="72">
        <f>((AE64-AB64)/(AF63-AE63))*(AD63-AE63)+AB64</f>
        <v>1.0772720912</v>
      </c>
      <c r="AH63" s="73">
        <f>((AF64-AC64)/(AF63-AE63))*(AD63-AE63)+AC64</f>
        <v>1.1459081368</v>
      </c>
      <c r="AI63" s="74">
        <f>((AH63-AG63)/(AC63-AB63))*(AA63-AB63)+AG63</f>
        <v>1.08413569576</v>
      </c>
      <c r="AJ63" s="69">
        <v>13</v>
      </c>
      <c r="AK63" s="75">
        <f>LOOKUP(AJ63,$B$26:$B$45,$Q$26:$Q$45)</f>
        <v>6.1</v>
      </c>
      <c r="AL63" s="76">
        <f>LOOKUP(AL62,$AJ$10:$AJ$20,$AK$10:$AK$20)</f>
        <v>6</v>
      </c>
      <c r="AM63" s="76">
        <f>LOOKUP(AM62,$AJ$10:$AJ$20,$AK$10:$AK$20)</f>
        <v>7</v>
      </c>
      <c r="AN63" s="75">
        <f>LOOKUP(AJ63,$B$26:$B$45,$P$26:$P$45)</f>
        <v>0.35909886</v>
      </c>
      <c r="AO63" s="63">
        <f>LOOKUP(AO62,$AB$8:$AF$8,$AB$10:$AF$10)</f>
        <v>0.35</v>
      </c>
      <c r="AP63" s="63">
        <f>LOOKUP(AP62,$AB$8:$AG$8,$AB$10:$AG$10)</f>
        <v>0.4</v>
      </c>
      <c r="AQ63" s="77">
        <f>((AO64-AL64)/(AP63-AO63))*(AN63-AO63)+AL64</f>
        <v>1.1583622052</v>
      </c>
      <c r="AR63" s="78">
        <f>((AP64-AM64)/(AP63-AO63))*(AN63-AO63)+AM64</f>
        <v>1.2229982508000001</v>
      </c>
      <c r="AS63" s="79">
        <f>((AR63-AQ63)/(AM63-AL63))*(AK63-AL63)+AQ63</f>
        <v>1.16482580976</v>
      </c>
      <c r="BE63" s="52"/>
      <c r="BF63" s="67" t="s">
        <v>21</v>
      </c>
      <c r="BG63" s="67">
        <f>LOOKUP(BF64,$BF$10:$BF$21,$BE$10:$BE$21)</f>
        <v>6</v>
      </c>
      <c r="BH63" s="67">
        <f>BG63+1</f>
        <v>7</v>
      </c>
      <c r="BI63" s="68"/>
      <c r="BJ63" s="67">
        <f>LOOKUP(BI64,$BF$10:$BK$10,$BF$8:$BK$8)</f>
        <v>3</v>
      </c>
      <c r="BK63" s="67">
        <f>BJ63+1</f>
        <v>4</v>
      </c>
      <c r="BL63" s="52"/>
      <c r="BM63" s="52"/>
      <c r="BN63" s="69"/>
      <c r="BO63"/>
    </row>
    <row r="64" spans="2:67" ht="16.5" hidden="1" thickBot="1">
      <c r="B64" s="47"/>
      <c r="C64" s="47"/>
      <c r="D64" s="47"/>
      <c r="E64" s="47"/>
      <c r="F64" s="47"/>
      <c r="G64" s="47"/>
      <c r="H64" s="47"/>
      <c r="I64" s="47"/>
      <c r="J64" s="47"/>
      <c r="K64" s="47"/>
      <c r="L64" s="47"/>
      <c r="M64" s="47"/>
      <c r="N64" s="47"/>
      <c r="O64" s="47"/>
      <c r="Z64" s="80"/>
      <c r="AA64" s="52"/>
      <c r="AB64" s="81">
        <f>HLOOKUP(AE63,$AB$10:$AG$20,AB62)</f>
        <v>1.078</v>
      </c>
      <c r="AC64" s="82">
        <f>HLOOKUP(AE63,$AB$10:$AG$20,AC62)</f>
        <v>1.147</v>
      </c>
      <c r="AD64" s="83"/>
      <c r="AE64" s="81">
        <f>HLOOKUP(AF63,$AB$10:$AG$20,AB62)</f>
        <v>1.074</v>
      </c>
      <c r="AF64" s="82">
        <f>HLOOKUP(AF63,$AB$10:$AG$20,AC62)</f>
        <v>1.141</v>
      </c>
      <c r="AG64" s="52"/>
      <c r="AH64" s="57"/>
      <c r="AI64" s="52"/>
      <c r="AJ64" s="80"/>
      <c r="AK64" s="52"/>
      <c r="AL64" s="87">
        <f>HLOOKUP(AO63,$AK$10:$AP$20,AL62)</f>
        <v>1.16</v>
      </c>
      <c r="AM64" s="85">
        <f>HLOOKUP(AO63,$AK$10:$AP$20,AM62)</f>
        <v>1.225</v>
      </c>
      <c r="AN64" s="86"/>
      <c r="AO64" s="87">
        <f>HLOOKUP(AP63,$AK$10:$AP$20,AL62)</f>
        <v>1.151</v>
      </c>
      <c r="AP64" s="88">
        <f>HLOOKUP(AP63,$AK$10:$AP$20,AM62)</f>
        <v>1.214</v>
      </c>
      <c r="AQ64" s="52"/>
      <c r="AR64" s="57"/>
      <c r="AS64" s="69"/>
      <c r="BE64" s="69">
        <v>14</v>
      </c>
      <c r="BF64" s="106">
        <f>LOOKUP(BE64,$B$26:$B$45,$Q$26:$Q$45)</f>
        <v>5.6</v>
      </c>
      <c r="BG64" s="107">
        <f>LOOKUP(BG63,$BE$10:$BE$21,$BF$10:$BF$21)</f>
        <v>5</v>
      </c>
      <c r="BH64" s="107">
        <f>LOOKUP(BH63,$BE$10:$BE$21,$BF$10:$BF$21)</f>
        <v>6</v>
      </c>
      <c r="BI64" s="106">
        <f>LOOKUP(BE64,$B$26:$B$45,$P$26:$P$45)</f>
        <v>0.35909886</v>
      </c>
      <c r="BJ64" s="94">
        <f>LOOKUP(BJ63,$BF$8:$BK$8,$BF$10:$BK$10)</f>
        <v>0.35</v>
      </c>
      <c r="BK64" s="94">
        <f>LOOKUP(BK63,$BF$8:$BK$8,$BF$10:$BK$10)</f>
        <v>0.4</v>
      </c>
      <c r="BL64" s="108">
        <f>((BJ65-BG65)/(BK64-BJ64))*(BI64-BJ64)+BG65</f>
        <v>0.19100349840000003</v>
      </c>
      <c r="BM64" s="109">
        <f>((BK65-BH65)/(BK64-BJ64))*(BI64-BJ64)+BH65</f>
        <v>0.15727558960000002</v>
      </c>
      <c r="BN64" s="110">
        <f>((BM64-BL64)/(BH64-BG64))*(BF64-BG64)+BL64</f>
        <v>0.17076675312000003</v>
      </c>
      <c r="BO64"/>
    </row>
    <row r="65" spans="2:67" ht="16.5" hidden="1" thickBot="1">
      <c r="B65" s="47"/>
      <c r="C65" s="47"/>
      <c r="D65" s="47"/>
      <c r="E65" s="47"/>
      <c r="F65" s="47"/>
      <c r="G65" s="47"/>
      <c r="H65" s="47"/>
      <c r="I65" s="47"/>
      <c r="J65" s="47"/>
      <c r="K65" s="47"/>
      <c r="L65" s="47"/>
      <c r="M65" s="47"/>
      <c r="N65" s="47"/>
      <c r="O65" s="47"/>
      <c r="Z65" s="52"/>
      <c r="AA65" s="67" t="s">
        <v>21</v>
      </c>
      <c r="AB65" s="67">
        <f>LOOKUP(AA66,$AB$10:$AB$20,$AA$10:$AA$20)</f>
        <v>5</v>
      </c>
      <c r="AC65" s="67">
        <f>AB65+1</f>
        <v>6</v>
      </c>
      <c r="AD65" s="68"/>
      <c r="AE65" s="67">
        <f>LOOKUP(AD66,$AB$10:$AG$10,$AB$8:$AG$8)</f>
        <v>3</v>
      </c>
      <c r="AF65" s="67">
        <f>AE65+1</f>
        <v>4</v>
      </c>
      <c r="AG65" s="52"/>
      <c r="AH65" s="52"/>
      <c r="AI65" s="69"/>
      <c r="AJ65" s="52"/>
      <c r="AK65" s="67" t="s">
        <v>21</v>
      </c>
      <c r="AL65" s="67">
        <f>LOOKUP(AK66,$AK$10:$AK$20,$AJ$10:$AJ$20)</f>
        <v>5</v>
      </c>
      <c r="AM65" s="67">
        <f>AL65+1</f>
        <v>6</v>
      </c>
      <c r="AN65" s="68"/>
      <c r="AO65" s="67">
        <f>LOOKUP(AN66,$AB$10:$AG$10,$AB$8:$AG$8)</f>
        <v>3</v>
      </c>
      <c r="AP65" s="67">
        <f>AO65+1</f>
        <v>4</v>
      </c>
      <c r="AQ65" s="52"/>
      <c r="AR65" s="52"/>
      <c r="AS65" s="69"/>
      <c r="BE65" s="80"/>
      <c r="BF65" s="52"/>
      <c r="BG65" s="111">
        <f>HLOOKUP(BJ64,$BF$10:$BK$21,BG63)</f>
        <v>0.187</v>
      </c>
      <c r="BH65" s="112">
        <f>HLOOKUP(BJ64,$BF$10:$BK$21,BH63)</f>
        <v>0.154</v>
      </c>
      <c r="BI65" s="113"/>
      <c r="BJ65" s="114">
        <f>HLOOKUP(BK64,$BF$10:$BK$21,BG63)</f>
        <v>0.209</v>
      </c>
      <c r="BK65" s="115">
        <f>HLOOKUP(BK64,$BF$10:$BK$21,BH63)</f>
        <v>0.172</v>
      </c>
      <c r="BL65" s="52"/>
      <c r="BM65" s="57"/>
      <c r="BN65" s="69"/>
      <c r="BO65"/>
    </row>
    <row r="66" spans="2:67" ht="16.5" hidden="1" thickBot="1">
      <c r="B66" s="47"/>
      <c r="C66" s="47"/>
      <c r="D66" s="47"/>
      <c r="E66" s="47"/>
      <c r="F66" s="47"/>
      <c r="G66" s="47"/>
      <c r="H66" s="47"/>
      <c r="I66" s="47"/>
      <c r="J66" s="47"/>
      <c r="K66" s="47"/>
      <c r="L66" s="47"/>
      <c r="M66" s="47"/>
      <c r="N66" s="47"/>
      <c r="O66" s="47"/>
      <c r="Z66" s="69">
        <v>14</v>
      </c>
      <c r="AA66" s="70">
        <f>LOOKUP(Z66,$B$26:$B$45,$Q$26:$Q$45)</f>
        <v>5.6</v>
      </c>
      <c r="AB66" s="71">
        <f>LOOKUP(AB65,$AA$10:$AA$20,$AB$10:$AB$20)</f>
        <v>5</v>
      </c>
      <c r="AC66" s="71">
        <f>LOOKUP(AC65,$AA$10:$AA$20,$AB$10:$AB$20)</f>
        <v>6</v>
      </c>
      <c r="AD66" s="70">
        <f>LOOKUP(Z66,$B$26:$B$45,$P$26:$P$45)</f>
        <v>0.35909886</v>
      </c>
      <c r="AE66" s="60">
        <f>LOOKUP(AE65,$AB$8:$AF$8,$AB$10:$AF$10)</f>
        <v>0.35</v>
      </c>
      <c r="AF66" s="60">
        <f>LOOKUP(AF65,$AB$8:$AG$8,$AB$10:$AG$10)</f>
        <v>0.4</v>
      </c>
      <c r="AG66" s="72">
        <f>((AE67-AB67)/(AF66-AE66))*(AD66-AE66)+AB67</f>
        <v>1.005</v>
      </c>
      <c r="AH66" s="73">
        <f>((AF67-AC67)/(AF66-AE66))*(AD66-AE66)+AC67</f>
        <v>1.0772720912</v>
      </c>
      <c r="AI66" s="74">
        <f>((AH66-AG66)/(AC66-AB66))*(AA66-AB66)+AG66</f>
        <v>1.04836325472</v>
      </c>
      <c r="AJ66" s="69">
        <v>14</v>
      </c>
      <c r="AK66" s="75">
        <f>LOOKUP(AJ66,$B$26:$B$45,$Q$26:$Q$45)</f>
        <v>5.6</v>
      </c>
      <c r="AL66" s="76">
        <f>LOOKUP(AL65,$AJ$10:$AJ$20,$AK$10:$AK$20)</f>
        <v>5</v>
      </c>
      <c r="AM66" s="76">
        <f>LOOKUP(AM65,$AJ$10:$AJ$20,$AK$10:$AK$20)</f>
        <v>6</v>
      </c>
      <c r="AN66" s="75">
        <f>LOOKUP(AJ66,$B$26:$B$45,$P$26:$P$45)</f>
        <v>0.35909886</v>
      </c>
      <c r="AO66" s="63">
        <f>LOOKUP(AO65,$AB$8:$AF$8,$AB$10:$AF$10)</f>
        <v>0.35</v>
      </c>
      <c r="AP66" s="63">
        <f>LOOKUP(AP65,$AB$8:$AG$8,$AB$10:$AG$10)</f>
        <v>0.4</v>
      </c>
      <c r="AQ66" s="77">
        <f>((AO67-AL67)/(AP66-AO66))*(AN66-AO66)+AL67</f>
        <v>1.0818180228</v>
      </c>
      <c r="AR66" s="78">
        <f>((AP67-AM67)/(AP66-AO66))*(AN66-AO66)+AM67</f>
        <v>1.1583622052</v>
      </c>
      <c r="AS66" s="79">
        <f>((AR66-AQ66)/(AM66-AL66))*(AK66-AL66)+AQ66</f>
        <v>1.12774453224</v>
      </c>
      <c r="BE66" s="52"/>
      <c r="BF66" s="67" t="s">
        <v>21</v>
      </c>
      <c r="BG66" s="67">
        <f>LOOKUP(BF67,$BF$10:$BF$21,$BE$10:$BE$21)</f>
        <v>7</v>
      </c>
      <c r="BH66" s="67">
        <f>BG66+1</f>
        <v>8</v>
      </c>
      <c r="BI66" s="68"/>
      <c r="BJ66" s="67">
        <f>LOOKUP(BI67,$BF$10:$BK$10,$BF$8:$BK$8)</f>
        <v>3</v>
      </c>
      <c r="BK66" s="67">
        <f>BJ66+1</f>
        <v>4</v>
      </c>
      <c r="BL66" s="52"/>
      <c r="BM66" s="52"/>
      <c r="BN66" s="69"/>
      <c r="BO66"/>
    </row>
    <row r="67" spans="2:67" ht="16.5" hidden="1" thickBot="1">
      <c r="B67" s="47"/>
      <c r="C67" s="47"/>
      <c r="D67" s="47"/>
      <c r="E67" s="47"/>
      <c r="F67" s="47"/>
      <c r="G67" s="47"/>
      <c r="H67" s="47"/>
      <c r="I67" s="47"/>
      <c r="J67" s="47"/>
      <c r="K67" s="47"/>
      <c r="L67" s="47"/>
      <c r="M67" s="47"/>
      <c r="N67" s="47"/>
      <c r="O67" s="47"/>
      <c r="Y67" s="11"/>
      <c r="Z67" s="80"/>
      <c r="AA67" s="52"/>
      <c r="AB67" s="81">
        <f>HLOOKUP(AE66,$AB$10:$AG$20,AB65)</f>
        <v>1.005</v>
      </c>
      <c r="AC67" s="82">
        <f>HLOOKUP(AE66,$AB$10:$AG$20,AC65)</f>
        <v>1.078</v>
      </c>
      <c r="AD67" s="83"/>
      <c r="AE67" s="81">
        <f>HLOOKUP(AF66,$AB$10:$AG$20,AB65)</f>
        <v>1.005</v>
      </c>
      <c r="AF67" s="82">
        <f>HLOOKUP(AF66,$AB$10:$AG$20,AC65)</f>
        <v>1.074</v>
      </c>
      <c r="AG67" s="52"/>
      <c r="AH67" s="57"/>
      <c r="AI67" s="52"/>
      <c r="AJ67" s="80"/>
      <c r="AK67" s="52"/>
      <c r="AL67" s="87">
        <f>HLOOKUP(AO66,$AK$10:$AP$20,AL65)</f>
        <v>1.082</v>
      </c>
      <c r="AM67" s="85">
        <f>HLOOKUP(AO66,$AK$10:$AP$20,AM65)</f>
        <v>1.16</v>
      </c>
      <c r="AN67" s="86"/>
      <c r="AO67" s="87">
        <f>HLOOKUP(AP66,$AK$10:$AP$20,AL65)</f>
        <v>1.081</v>
      </c>
      <c r="AP67" s="88">
        <f>HLOOKUP(AP66,$AK$10:$AP$20,AM65)</f>
        <v>1.151</v>
      </c>
      <c r="AQ67" s="52"/>
      <c r="AR67" s="57"/>
      <c r="AS67" s="69"/>
      <c r="BE67" s="69">
        <v>15</v>
      </c>
      <c r="BF67" s="106">
        <f>LOOKUP(BE67,$B$26:$B$45,$Q$26:$Q$45)</f>
        <v>6</v>
      </c>
      <c r="BG67" s="107">
        <f>LOOKUP(BG66,$BE$10:$BE$21,$BF$10:$BF$21)</f>
        <v>6</v>
      </c>
      <c r="BH67" s="107">
        <f>LOOKUP(BH66,$BE$10:$BE$21,$BF$10:$BF$21)</f>
        <v>7</v>
      </c>
      <c r="BI67" s="106">
        <f>LOOKUP(BE67,$B$26:$B$45,$P$26:$P$45)</f>
        <v>0.35909886</v>
      </c>
      <c r="BJ67" s="94">
        <f>LOOKUP(BJ66,$BF$8:$BK$8,$BF$10:$BK$10)</f>
        <v>0.35</v>
      </c>
      <c r="BK67" s="94">
        <f>LOOKUP(BK66,$BF$8:$BK$8,$BF$10:$BK$10)</f>
        <v>0.4</v>
      </c>
      <c r="BL67" s="108">
        <f>((BJ68-BG68)/(BK67-BJ67))*(BI67-BJ67)+BG68</f>
        <v>0.15727558960000002</v>
      </c>
      <c r="BM67" s="109">
        <f>((BK68-BH68)/(BK67-BJ67))*(BI67-BJ67)+BH68</f>
        <v>0.132729658</v>
      </c>
      <c r="BN67" s="110">
        <f>((BM67-BL67)/(BH67-BG67))*(BF67-BG67)+BL67</f>
        <v>0.15727558960000002</v>
      </c>
      <c r="BO67"/>
    </row>
    <row r="68" spans="2:67" ht="16.5" hidden="1" thickBot="1">
      <c r="B68" s="47"/>
      <c r="C68" s="47"/>
      <c r="D68" s="47"/>
      <c r="E68" s="47"/>
      <c r="F68" s="47"/>
      <c r="G68" s="47"/>
      <c r="H68" s="47"/>
      <c r="I68" s="47"/>
      <c r="J68" s="47"/>
      <c r="K68" s="47"/>
      <c r="L68" s="47"/>
      <c r="M68" s="47"/>
      <c r="N68" s="47"/>
      <c r="O68" s="47"/>
      <c r="Y68" s="11"/>
      <c r="Z68" s="52"/>
      <c r="AA68" s="67" t="s">
        <v>21</v>
      </c>
      <c r="AB68" s="67">
        <f>LOOKUP(AA69,$AB$10:$AB$20,$AA$10:$AA$20)</f>
        <v>6</v>
      </c>
      <c r="AC68" s="67">
        <f>AB68+1</f>
        <v>7</v>
      </c>
      <c r="AD68" s="68"/>
      <c r="AE68" s="67">
        <f>LOOKUP(AD69,$AB$10:$AG$10,$AB$8:$AG$8)</f>
        <v>3</v>
      </c>
      <c r="AF68" s="67">
        <f>AE68+1</f>
        <v>4</v>
      </c>
      <c r="AG68" s="52"/>
      <c r="AH68" s="52"/>
      <c r="AI68" s="69"/>
      <c r="AJ68" s="52"/>
      <c r="AK68" s="67" t="s">
        <v>21</v>
      </c>
      <c r="AL68" s="67">
        <f>LOOKUP(AK69,$AK$10:$AK$20,$AJ$10:$AJ$20)</f>
        <v>6</v>
      </c>
      <c r="AM68" s="67">
        <f>AL68+1</f>
        <v>7</v>
      </c>
      <c r="AN68" s="68"/>
      <c r="AO68" s="67">
        <f>LOOKUP(AN69,$AB$10:$AG$10,$AB$8:$AG$8)</f>
        <v>3</v>
      </c>
      <c r="AP68" s="67">
        <f>AO68+1</f>
        <v>4</v>
      </c>
      <c r="AQ68" s="52"/>
      <c r="AR68" s="52"/>
      <c r="AS68" s="69"/>
      <c r="BE68" s="80"/>
      <c r="BF68" s="52"/>
      <c r="BG68" s="111">
        <f>HLOOKUP(BJ67,$BF$10:$BK$21,BG66)</f>
        <v>0.154</v>
      </c>
      <c r="BH68" s="112">
        <f>HLOOKUP(BJ67,$BF$10:$BK$21,BH66)</f>
        <v>0.13</v>
      </c>
      <c r="BI68" s="113"/>
      <c r="BJ68" s="114">
        <f>HLOOKUP(BK67,$BF$10:$BK$21,BG66)</f>
        <v>0.172</v>
      </c>
      <c r="BK68" s="115">
        <f>HLOOKUP(BK67,$BF$10:$BK$21,BH66)</f>
        <v>0.145</v>
      </c>
      <c r="BL68" s="52"/>
      <c r="BM68" s="57"/>
      <c r="BN68" s="69"/>
      <c r="BO68"/>
    </row>
    <row r="69" spans="2:67" ht="16.5" hidden="1" thickBot="1">
      <c r="B69" s="47"/>
      <c r="C69" s="47"/>
      <c r="D69" s="47"/>
      <c r="E69" s="47"/>
      <c r="F69" s="47"/>
      <c r="G69" s="47"/>
      <c r="H69" s="47"/>
      <c r="I69" s="47"/>
      <c r="J69" s="47"/>
      <c r="K69" s="47"/>
      <c r="L69" s="47"/>
      <c r="M69" s="47"/>
      <c r="N69" s="47"/>
      <c r="O69" s="47"/>
      <c r="Y69" s="11"/>
      <c r="Z69" s="69">
        <v>15</v>
      </c>
      <c r="AA69" s="70">
        <f>LOOKUP(Z69,$B$26:$B$45,$Q$26:$Q$45)</f>
        <v>6</v>
      </c>
      <c r="AB69" s="71">
        <f>LOOKUP(AB68,$AA$10:$AA$20,$AB$10:$AB$20)</f>
        <v>6</v>
      </c>
      <c r="AC69" s="71">
        <f>LOOKUP(AC68,$AA$10:$AA$20,$AB$10:$AB$20)</f>
        <v>7</v>
      </c>
      <c r="AD69" s="70">
        <f>LOOKUP(Z69,$B$26:$B$45,$P$26:$P$45)</f>
        <v>0.35909886</v>
      </c>
      <c r="AE69" s="60">
        <f>LOOKUP(AE68,$AB$8:$AF$8,$AB$10:$AF$10)</f>
        <v>0.35</v>
      </c>
      <c r="AF69" s="60">
        <f>LOOKUP(AF68,$AB$8:$AG$8,$AB$10:$AG$10)</f>
        <v>0.4</v>
      </c>
      <c r="AG69" s="72">
        <f>((AE70-AB70)/(AF69-AE69))*(AD69-AE69)+AB70</f>
        <v>1.0772720912</v>
      </c>
      <c r="AH69" s="73">
        <f>((AF70-AC70)/(AF69-AE69))*(AD69-AE69)+AC70</f>
        <v>1.1459081368</v>
      </c>
      <c r="AI69" s="74">
        <f>((AH69-AG69)/(AC69-AB69))*(AA69-AB69)+AG69</f>
        <v>1.0772720912</v>
      </c>
      <c r="AJ69" s="69">
        <v>15</v>
      </c>
      <c r="AK69" s="75">
        <f>LOOKUP(AJ69,$B$26:$B$45,$Q$26:$Q$45)</f>
        <v>6</v>
      </c>
      <c r="AL69" s="76">
        <f>LOOKUP(AL68,$AJ$10:$AJ$20,$AK$10:$AK$20)</f>
        <v>6</v>
      </c>
      <c r="AM69" s="76">
        <f>LOOKUP(AM68,$AJ$10:$AJ$20,$AK$10:$AK$20)</f>
        <v>7</v>
      </c>
      <c r="AN69" s="75">
        <f>LOOKUP(AJ69,$B$26:$B$45,$P$26:$P$45)</f>
        <v>0.35909886</v>
      </c>
      <c r="AO69" s="63">
        <f>LOOKUP(AO68,$AB$8:$AF$8,$AB$10:$AF$10)</f>
        <v>0.35</v>
      </c>
      <c r="AP69" s="63">
        <f>LOOKUP(AP68,$AB$8:$AG$8,$AB$10:$AG$10)</f>
        <v>0.4</v>
      </c>
      <c r="AQ69" s="77">
        <f>((AO70-AL70)/(AP69-AO69))*(AN69-AO69)+AL70</f>
        <v>1.1583622052</v>
      </c>
      <c r="AR69" s="78">
        <f>((AP70-AM70)/(AP69-AO69))*(AN69-AO69)+AM70</f>
        <v>1.2229982508000001</v>
      </c>
      <c r="AS69" s="79">
        <f>((AR69-AQ69)/(AM69-AL69))*(AK69-AL69)+AQ69</f>
        <v>1.1583622052</v>
      </c>
      <c r="BE69" s="52"/>
      <c r="BF69" s="67" t="s">
        <v>21</v>
      </c>
      <c r="BG69" s="67">
        <f>LOOKUP(BF70,$BF$10:$BF$21,$BE$10:$BE$21)</f>
        <v>6</v>
      </c>
      <c r="BH69" s="67">
        <f>BG69+1</f>
        <v>7</v>
      </c>
      <c r="BI69" s="68"/>
      <c r="BJ69" s="67">
        <f>LOOKUP(BI70,$BF$10:$BK$10,$BF$8:$BK$8)</f>
        <v>2</v>
      </c>
      <c r="BK69" s="67">
        <f>BJ69+1</f>
        <v>3</v>
      </c>
      <c r="BL69" s="52"/>
      <c r="BM69" s="52"/>
      <c r="BN69" s="69"/>
      <c r="BO69"/>
    </row>
    <row r="70" spans="2:67" ht="16.5" hidden="1" thickBot="1">
      <c r="B70" s="47"/>
      <c r="C70" s="47"/>
      <c r="D70" s="47"/>
      <c r="E70" s="47"/>
      <c r="F70" s="47"/>
      <c r="G70" s="47"/>
      <c r="H70" s="47"/>
      <c r="I70" s="47"/>
      <c r="J70" s="47"/>
      <c r="K70" s="47"/>
      <c r="L70" s="47"/>
      <c r="M70" s="47"/>
      <c r="N70" s="47"/>
      <c r="O70" s="47"/>
      <c r="Y70" s="11"/>
      <c r="Z70" s="80"/>
      <c r="AA70" s="52"/>
      <c r="AB70" s="81">
        <f>HLOOKUP(AE69,$AB$10:$AG$20,AB68)</f>
        <v>1.078</v>
      </c>
      <c r="AC70" s="82">
        <f>HLOOKUP(AE69,$AB$10:$AG$20,AC68)</f>
        <v>1.147</v>
      </c>
      <c r="AD70" s="83"/>
      <c r="AE70" s="81">
        <f>HLOOKUP(AF69,$AB$10:$AG$20,AB68)</f>
        <v>1.074</v>
      </c>
      <c r="AF70" s="82">
        <f>HLOOKUP(AF69,$AB$10:$AG$20,AC68)</f>
        <v>1.141</v>
      </c>
      <c r="AG70" s="52"/>
      <c r="AH70" s="57"/>
      <c r="AI70" s="52"/>
      <c r="AJ70" s="80"/>
      <c r="AK70" s="52"/>
      <c r="AL70" s="87">
        <f>HLOOKUP(AO69,$AK$10:$AP$20,AL68)</f>
        <v>1.16</v>
      </c>
      <c r="AM70" s="85">
        <f>HLOOKUP(AO69,$AK$10:$AP$20,AM68)</f>
        <v>1.225</v>
      </c>
      <c r="AN70" s="86"/>
      <c r="AO70" s="87">
        <f>HLOOKUP(AP69,$AK$10:$AP$20,AL68)</f>
        <v>1.151</v>
      </c>
      <c r="AP70" s="88">
        <f>HLOOKUP(AP69,$AK$10:$AP$20,AM68)</f>
        <v>1.214</v>
      </c>
      <c r="AQ70" s="52"/>
      <c r="AR70" s="57"/>
      <c r="AS70" s="69"/>
      <c r="BE70" s="69">
        <v>16</v>
      </c>
      <c r="BF70" s="106">
        <f>LOOKUP(BE70,$B$26:$B$45,$Q$26:$Q$45)</f>
        <v>5.4</v>
      </c>
      <c r="BG70" s="107">
        <f>LOOKUP(BG69,$BE$10:$BE$21,$BF$10:$BF$21)</f>
        <v>5</v>
      </c>
      <c r="BH70" s="107">
        <f>LOOKUP(BH69,$BE$10:$BE$21,$BF$10:$BF$21)</f>
        <v>6</v>
      </c>
      <c r="BI70" s="106">
        <f>LOOKUP(BE70,$B$26:$B$45,$P$26:$P$45)</f>
        <v>0.34972886000000003</v>
      </c>
      <c r="BJ70" s="94">
        <f>LOOKUP(BJ69,$BF$8:$BK$8,$BF$10:$BK$10)</f>
        <v>0.3</v>
      </c>
      <c r="BK70" s="94">
        <f>LOOKUP(BK69,$BF$8:$BK$8,$BF$10:$BK$10)</f>
        <v>0.35</v>
      </c>
      <c r="BL70" s="108">
        <f>((BJ71-BG71)/(BK70-BJ70))*(BI70-BJ70)+BG71</f>
        <v>0.18687527560000003</v>
      </c>
      <c r="BM70" s="109">
        <f>((BK71-BH71)/(BK70-BJ70))*(BI70-BJ70)+BH71</f>
        <v>0.15389696680000003</v>
      </c>
      <c r="BN70" s="110">
        <f>((BM70-BL70)/(BH70-BG70))*(BF70-BG70)+BL70</f>
        <v>0.17368395208</v>
      </c>
      <c r="BO70"/>
    </row>
    <row r="71" spans="2:67" ht="16.5" hidden="1" thickBot="1">
      <c r="B71" s="47"/>
      <c r="C71" s="47"/>
      <c r="D71" s="47"/>
      <c r="E71" s="47"/>
      <c r="F71" s="47"/>
      <c r="G71" s="47"/>
      <c r="H71" s="47"/>
      <c r="I71" s="47"/>
      <c r="J71" s="47"/>
      <c r="K71" s="47"/>
      <c r="L71" s="47"/>
      <c r="M71" s="47"/>
      <c r="N71" s="47"/>
      <c r="O71" s="47"/>
      <c r="Y71" s="11"/>
      <c r="Z71" s="52"/>
      <c r="AA71" s="67" t="s">
        <v>21</v>
      </c>
      <c r="AB71" s="67">
        <f>LOOKUP(AA72,$AB$10:$AB$20,$AA$10:$AA$20)</f>
        <v>5</v>
      </c>
      <c r="AC71" s="67">
        <f>AB71+1</f>
        <v>6</v>
      </c>
      <c r="AD71" s="68"/>
      <c r="AE71" s="67">
        <f>LOOKUP(AD72,$AB$10:$AG$10,$AB$8:$AG$8)</f>
        <v>2</v>
      </c>
      <c r="AF71" s="67">
        <f>AE71+1</f>
        <v>3</v>
      </c>
      <c r="AG71" s="52"/>
      <c r="AH71" s="52"/>
      <c r="AI71" s="69"/>
      <c r="AJ71" s="52"/>
      <c r="AK71" s="67" t="s">
        <v>21</v>
      </c>
      <c r="AL71" s="67">
        <f>LOOKUP(AK72,$AK$10:$AK$20,$AJ$10:$AJ$20)</f>
        <v>5</v>
      </c>
      <c r="AM71" s="67">
        <f>AL71+1</f>
        <v>6</v>
      </c>
      <c r="AN71" s="68"/>
      <c r="AO71" s="67">
        <f>LOOKUP(AN72,$AB$10:$AG$10,$AB$8:$AG$8)</f>
        <v>2</v>
      </c>
      <c r="AP71" s="67">
        <f>AO71+1</f>
        <v>3</v>
      </c>
      <c r="AQ71" s="52"/>
      <c r="AR71" s="52"/>
      <c r="AS71" s="69"/>
      <c r="BE71" s="80"/>
      <c r="BF71" s="52"/>
      <c r="BG71" s="111">
        <f>HLOOKUP(BJ70,$BF$10:$BK$21,BG69)</f>
        <v>0.164</v>
      </c>
      <c r="BH71" s="112">
        <f>HLOOKUP(BJ70,$BF$10:$BK$21,BH69)</f>
        <v>0.135</v>
      </c>
      <c r="BI71" s="113"/>
      <c r="BJ71" s="114">
        <f>HLOOKUP(BK70,$BF$10:$BK$21,BG69)</f>
        <v>0.187</v>
      </c>
      <c r="BK71" s="115">
        <f>HLOOKUP(BK70,$BF$10:$BK$21,BH69)</f>
        <v>0.154</v>
      </c>
      <c r="BL71" s="52"/>
      <c r="BM71" s="57"/>
      <c r="BN71" s="69"/>
      <c r="BO71"/>
    </row>
    <row r="72" spans="2:67" ht="16.5" hidden="1" thickBot="1">
      <c r="B72" s="47"/>
      <c r="C72" s="47"/>
      <c r="D72" s="47"/>
      <c r="E72" s="47"/>
      <c r="F72" s="47"/>
      <c r="G72" s="47"/>
      <c r="H72" s="47"/>
      <c r="I72" s="47"/>
      <c r="J72" s="47"/>
      <c r="K72" s="47"/>
      <c r="L72" s="47"/>
      <c r="M72" s="47"/>
      <c r="N72" s="47"/>
      <c r="O72" s="47"/>
      <c r="Y72" s="11"/>
      <c r="Z72" s="69">
        <v>16</v>
      </c>
      <c r="AA72" s="70">
        <f>LOOKUP(Z72,$B$26:$B$45,$Q$26:$Q$45)</f>
        <v>5.4</v>
      </c>
      <c r="AB72" s="71">
        <f>LOOKUP(AB71,$AA$10:$AA$20,$AB$10:$AB$20)</f>
        <v>5</v>
      </c>
      <c r="AC72" s="71">
        <f>LOOKUP(AC71,$AA$10:$AA$20,$AB$10:$AB$20)</f>
        <v>6</v>
      </c>
      <c r="AD72" s="70">
        <f>LOOKUP(Z72,$B$26:$B$45,$P$26:$P$45)</f>
        <v>0.34972886000000003</v>
      </c>
      <c r="AE72" s="60">
        <f>LOOKUP(AE71,$AB$8:$AF$8,$AB$10:$AF$10)</f>
        <v>0.3</v>
      </c>
      <c r="AF72" s="60">
        <f>LOOKUP(AF71,$AB$8:$AG$8,$AB$10:$AG$10)</f>
        <v>0.35</v>
      </c>
      <c r="AG72" s="72">
        <f>((AE73-AB73)/(AF72-AE72))*(AD72-AE72)+AB73</f>
        <v>1.005</v>
      </c>
      <c r="AH72" s="73">
        <f>((AF73-AC73)/(AF72-AE72))*(AD72-AE72)+AC73</f>
        <v>1.0780108456000002</v>
      </c>
      <c r="AI72" s="74">
        <f>((AH72-AG72)/(AC72-AB72))*(AA72-AB72)+AG72</f>
        <v>1.0342043382400001</v>
      </c>
      <c r="AJ72" s="69">
        <v>16</v>
      </c>
      <c r="AK72" s="75">
        <f>LOOKUP(AJ72,$B$26:$B$45,$Q$26:$Q$45)</f>
        <v>5.4</v>
      </c>
      <c r="AL72" s="76">
        <f>LOOKUP(AL71,$AJ$10:$AJ$20,$AK$10:$AK$20)</f>
        <v>5</v>
      </c>
      <c r="AM72" s="76">
        <f>LOOKUP(AM71,$AJ$10:$AJ$20,$AK$10:$AK$20)</f>
        <v>6</v>
      </c>
      <c r="AN72" s="75">
        <f>LOOKUP(AJ72,$B$26:$B$45,$P$26:$P$45)</f>
        <v>0.34972886000000003</v>
      </c>
      <c r="AO72" s="63">
        <f>LOOKUP(AO71,$AB$8:$AF$8,$AB$10:$AF$10)</f>
        <v>0.3</v>
      </c>
      <c r="AP72" s="63">
        <f>LOOKUP(AP71,$AB$8:$AG$8,$AB$10:$AG$10)</f>
        <v>0.35</v>
      </c>
      <c r="AQ72" s="77">
        <f>((AO73-AL73)/(AP72-AO72))*(AN72-AO72)+AL73</f>
        <v>1.0820216912</v>
      </c>
      <c r="AR72" s="78">
        <f>((AP73-AM73)/(AP72-AO72))*(AN72-AO72)+AM73</f>
        <v>1.1600216911999999</v>
      </c>
      <c r="AS72" s="79">
        <f>((AR72-AQ72)/(AM72-AL72))*(AK72-AL72)+AQ72</f>
        <v>1.1132216912</v>
      </c>
      <c r="BE72" s="52"/>
      <c r="BF72" s="67" t="s">
        <v>21</v>
      </c>
      <c r="BG72" s="67">
        <f>LOOKUP(BF73,$BF$10:$BF$21,$BE$10:$BE$21)</f>
        <v>6</v>
      </c>
      <c r="BH72" s="67">
        <f>BG72+1</f>
        <v>7</v>
      </c>
      <c r="BI72" s="68"/>
      <c r="BJ72" s="67">
        <f>LOOKUP(BI73,$BF$10:$BK$10,$BF$8:$BK$8)</f>
        <v>3</v>
      </c>
      <c r="BK72" s="67">
        <f>BJ72+1</f>
        <v>4</v>
      </c>
      <c r="BL72" s="52"/>
      <c r="BM72" s="52"/>
      <c r="BN72" s="69"/>
      <c r="BO72"/>
    </row>
    <row r="73" spans="2:67" ht="16.5" hidden="1" thickBot="1">
      <c r="B73" s="47"/>
      <c r="C73" s="47"/>
      <c r="D73" s="47"/>
      <c r="E73" s="47"/>
      <c r="F73" s="47"/>
      <c r="G73" s="47"/>
      <c r="H73" s="47"/>
      <c r="I73" s="47"/>
      <c r="J73" s="47"/>
      <c r="K73" s="47"/>
      <c r="L73" s="47"/>
      <c r="M73" s="47"/>
      <c r="N73" s="47"/>
      <c r="O73" s="47"/>
      <c r="Y73" s="11"/>
      <c r="Z73" s="80"/>
      <c r="AA73" s="52"/>
      <c r="AB73" s="81">
        <f>HLOOKUP(AE72,$AB$10:$AG$20,AB71)</f>
        <v>1.005</v>
      </c>
      <c r="AC73" s="82">
        <f>HLOOKUP(AE72,$AB$10:$AG$20,AC71)</f>
        <v>1.08</v>
      </c>
      <c r="AD73" s="83"/>
      <c r="AE73" s="81">
        <f>HLOOKUP(AF72,$AB$10:$AG$20,AB71)</f>
        <v>1.005</v>
      </c>
      <c r="AF73" s="82">
        <f>HLOOKUP(AF72,$AB$10:$AG$20,AC71)</f>
        <v>1.078</v>
      </c>
      <c r="AG73" s="52"/>
      <c r="AH73" s="57"/>
      <c r="AI73" s="52"/>
      <c r="AJ73" s="80"/>
      <c r="AK73" s="52"/>
      <c r="AL73" s="87">
        <f>HLOOKUP(AO72,$AK$10:$AP$20,AL71)</f>
        <v>1.086</v>
      </c>
      <c r="AM73" s="85">
        <f>HLOOKUP(AO72,$AK$10:$AP$20,AM71)</f>
        <v>1.164</v>
      </c>
      <c r="AN73" s="86"/>
      <c r="AO73" s="87">
        <f>HLOOKUP(AP72,$AK$10:$AP$20,AL71)</f>
        <v>1.082</v>
      </c>
      <c r="AP73" s="88">
        <f>HLOOKUP(AP72,$AK$10:$AP$20,AM71)</f>
        <v>1.16</v>
      </c>
      <c r="AQ73" s="52"/>
      <c r="AR73" s="57"/>
      <c r="AS73" s="69"/>
      <c r="BE73" s="69">
        <v>17</v>
      </c>
      <c r="BF73" s="106">
        <f>LOOKUP(BE73,$B$26:$B$45,$Q$26:$Q$45)</f>
        <v>5.8</v>
      </c>
      <c r="BG73" s="107">
        <f>LOOKUP(BG72,$BE$10:$BE$21,$BF$10:$BF$21)</f>
        <v>5</v>
      </c>
      <c r="BH73" s="107">
        <f>LOOKUP(BH72,$BE$10:$BE$21,$BF$10:$BF$21)</f>
        <v>6</v>
      </c>
      <c r="BI73" s="106">
        <f>LOOKUP(BE73,$B$26:$B$45,$P$26:$P$45)</f>
        <v>0.35909886</v>
      </c>
      <c r="BJ73" s="94">
        <f>LOOKUP(BJ72,$BF$8:$BK$8,$BF$10:$BK$10)</f>
        <v>0.35</v>
      </c>
      <c r="BK73" s="94">
        <f>LOOKUP(BK72,$BF$8:$BK$8,$BF$10:$BK$10)</f>
        <v>0.4</v>
      </c>
      <c r="BL73" s="108">
        <f>((BJ74-BG74)/(BK73-BJ73))*(BI73-BJ73)+BG74</f>
        <v>0.19100349840000003</v>
      </c>
      <c r="BM73" s="109">
        <f>((BK74-BH74)/(BK73-BJ73))*(BI73-BJ73)+BH74</f>
        <v>0.15727558960000002</v>
      </c>
      <c r="BN73" s="110">
        <f>((BM73-BL73)/(BH73-BG73))*(BF73-BG73)+BL73</f>
        <v>0.16402117136000002</v>
      </c>
      <c r="BO73"/>
    </row>
    <row r="74" spans="2:67" ht="16.5" hidden="1" thickBot="1">
      <c r="B74" s="47"/>
      <c r="C74" s="47"/>
      <c r="D74" s="47"/>
      <c r="E74" s="47"/>
      <c r="F74" s="47"/>
      <c r="G74" s="47"/>
      <c r="H74" s="47"/>
      <c r="I74" s="47"/>
      <c r="J74" s="47"/>
      <c r="K74" s="47"/>
      <c r="L74" s="47"/>
      <c r="M74" s="47"/>
      <c r="N74" s="47"/>
      <c r="O74" s="47"/>
      <c r="Y74" s="11"/>
      <c r="Z74" s="52"/>
      <c r="AA74" s="67" t="s">
        <v>21</v>
      </c>
      <c r="AB74" s="67">
        <f>LOOKUP(AA75,$AB$10:$AB$20,$AA$10:$AA$20)</f>
        <v>5</v>
      </c>
      <c r="AC74" s="67">
        <f>AB74+1</f>
        <v>6</v>
      </c>
      <c r="AD74" s="68"/>
      <c r="AE74" s="67">
        <f>LOOKUP(AD75,$AB$10:$AG$10,$AB$8:$AG$8)</f>
        <v>3</v>
      </c>
      <c r="AF74" s="67">
        <f>AE74+1</f>
        <v>4</v>
      </c>
      <c r="AG74" s="52"/>
      <c r="AH74" s="52"/>
      <c r="AI74" s="69"/>
      <c r="AJ74" s="52"/>
      <c r="AK74" s="67" t="s">
        <v>21</v>
      </c>
      <c r="AL74" s="67">
        <f>LOOKUP(AK75,$AK$10:$AK$20,$AJ$10:$AJ$20)</f>
        <v>5</v>
      </c>
      <c r="AM74" s="67">
        <f>AL74+1</f>
        <v>6</v>
      </c>
      <c r="AN74" s="68"/>
      <c r="AO74" s="67">
        <f>LOOKUP(AN75,$AB$10:$AG$10,$AB$8:$AG$8)</f>
        <v>3</v>
      </c>
      <c r="AP74" s="67">
        <f>AO74+1</f>
        <v>4</v>
      </c>
      <c r="AQ74" s="52"/>
      <c r="AR74" s="52"/>
      <c r="AS74" s="69"/>
      <c r="BE74" s="80"/>
      <c r="BF74" s="52"/>
      <c r="BG74" s="111">
        <f>HLOOKUP(BJ73,$BF$10:$BK$21,BG72)</f>
        <v>0.187</v>
      </c>
      <c r="BH74" s="112">
        <f>HLOOKUP(BJ73,$BF$10:$BK$21,BH72)</f>
        <v>0.154</v>
      </c>
      <c r="BI74" s="113"/>
      <c r="BJ74" s="114">
        <f>HLOOKUP(BK73,$BF$10:$BK$21,BG72)</f>
        <v>0.209</v>
      </c>
      <c r="BK74" s="115">
        <f>HLOOKUP(BK73,$BF$10:$BK$21,BH72)</f>
        <v>0.172</v>
      </c>
      <c r="BL74" s="52"/>
      <c r="BM74" s="57"/>
      <c r="BN74" s="69"/>
      <c r="BO74"/>
    </row>
    <row r="75" spans="2:67" ht="16.5" hidden="1" thickBot="1">
      <c r="B75" s="47"/>
      <c r="C75" s="47"/>
      <c r="D75" s="47"/>
      <c r="E75" s="47"/>
      <c r="F75" s="47"/>
      <c r="G75" s="47"/>
      <c r="H75" s="47"/>
      <c r="I75" s="47"/>
      <c r="J75" s="47"/>
      <c r="K75" s="47"/>
      <c r="L75" s="47"/>
      <c r="M75" s="47"/>
      <c r="N75" s="47"/>
      <c r="O75" s="47"/>
      <c r="Y75" s="11"/>
      <c r="Z75" s="69">
        <v>17</v>
      </c>
      <c r="AA75" s="70">
        <f>LOOKUP(Z75,$B$26:$B$45,$Q$26:$Q$45)</f>
        <v>5.8</v>
      </c>
      <c r="AB75" s="71">
        <f>LOOKUP(AB74,$AA$10:$AA$20,$AB$10:$AB$20)</f>
        <v>5</v>
      </c>
      <c r="AC75" s="71">
        <f>LOOKUP(AC74,$AA$10:$AA$20,$AB$10:$AB$20)</f>
        <v>6</v>
      </c>
      <c r="AD75" s="70">
        <f>LOOKUP(Z75,$B$26:$B$45,$P$26:$P$45)</f>
        <v>0.35909886</v>
      </c>
      <c r="AE75" s="60">
        <f>LOOKUP(AE74,$AB$8:$AF$8,$AB$10:$AF$10)</f>
        <v>0.35</v>
      </c>
      <c r="AF75" s="60">
        <f>LOOKUP(AF74,$AB$8:$AG$8,$AB$10:$AG$10)</f>
        <v>0.4</v>
      </c>
      <c r="AG75" s="72">
        <f>((AE76-AB76)/(AF75-AE75))*(AD75-AE75)+AB76</f>
        <v>1.005</v>
      </c>
      <c r="AH75" s="73">
        <f>((AF76-AC76)/(AF75-AE75))*(AD75-AE75)+AC76</f>
        <v>1.0772720912</v>
      </c>
      <c r="AI75" s="74">
        <f>((AH75-AG75)/(AC75-AB75))*(AA75-AB75)+AG75</f>
        <v>1.06281767296</v>
      </c>
      <c r="AJ75" s="69">
        <v>17</v>
      </c>
      <c r="AK75" s="75">
        <f>LOOKUP(AJ75,$B$26:$B$45,$Q$26:$Q$45)</f>
        <v>5.8</v>
      </c>
      <c r="AL75" s="76">
        <f>LOOKUP(AL74,$AJ$10:$AJ$20,$AK$10:$AK$20)</f>
        <v>5</v>
      </c>
      <c r="AM75" s="76">
        <f>LOOKUP(AM74,$AJ$10:$AJ$20,$AK$10:$AK$20)</f>
        <v>6</v>
      </c>
      <c r="AN75" s="75">
        <f>LOOKUP(AJ75,$B$26:$B$45,$P$26:$P$45)</f>
        <v>0.35909886</v>
      </c>
      <c r="AO75" s="63">
        <f>LOOKUP(AO74,$AB$8:$AF$8,$AB$10:$AF$10)</f>
        <v>0.35</v>
      </c>
      <c r="AP75" s="63">
        <f>LOOKUP(AP74,$AB$8:$AG$8,$AB$10:$AG$10)</f>
        <v>0.4</v>
      </c>
      <c r="AQ75" s="77">
        <f>((AO76-AL76)/(AP75-AO75))*(AN75-AO75)+AL76</f>
        <v>1.0818180228</v>
      </c>
      <c r="AR75" s="78">
        <f>((AP76-AM76)/(AP75-AO75))*(AN75-AO75)+AM76</f>
        <v>1.1583622052</v>
      </c>
      <c r="AS75" s="79">
        <f>((AR75-AQ75)/(AM75-AL75))*(AK75-AL75)+AQ75</f>
        <v>1.14305336872</v>
      </c>
      <c r="BE75" s="52"/>
      <c r="BF75" s="67" t="s">
        <v>21</v>
      </c>
      <c r="BG75" s="67">
        <f>LOOKUP(BF76,$BF$10:$BF$21,$BE$10:$BE$21)</f>
        <v>7</v>
      </c>
      <c r="BH75" s="67">
        <f>BG75+1</f>
        <v>8</v>
      </c>
      <c r="BI75" s="68"/>
      <c r="BJ75" s="67">
        <f>LOOKUP(BI76,$BF$10:$BK$10,$BF$8:$BK$8)</f>
        <v>3</v>
      </c>
      <c r="BK75" s="67">
        <f>BJ75+1</f>
        <v>4</v>
      </c>
      <c r="BL75" s="52"/>
      <c r="BM75" s="52"/>
      <c r="BN75" s="69"/>
      <c r="BO75"/>
    </row>
    <row r="76" spans="2:67" ht="16.5" hidden="1" thickBot="1">
      <c r="B76" s="47"/>
      <c r="C76" s="47"/>
      <c r="D76" s="47"/>
      <c r="E76" s="47"/>
      <c r="F76" s="47"/>
      <c r="G76" s="47"/>
      <c r="H76" s="47"/>
      <c r="I76" s="47"/>
      <c r="J76" s="47"/>
      <c r="K76" s="47"/>
      <c r="L76" s="47"/>
      <c r="M76" s="47"/>
      <c r="N76" s="47"/>
      <c r="O76" s="47"/>
      <c r="Y76" s="11"/>
      <c r="Z76" s="80"/>
      <c r="AA76" s="52"/>
      <c r="AB76" s="81">
        <f>HLOOKUP(AE75,$AB$10:$AG$20,AB74)</f>
        <v>1.005</v>
      </c>
      <c r="AC76" s="82">
        <f>HLOOKUP(AE75,$AB$10:$AG$20,AC74)</f>
        <v>1.078</v>
      </c>
      <c r="AD76" s="83"/>
      <c r="AE76" s="81">
        <f>HLOOKUP(AF75,$AB$10:$AG$20,AB74)</f>
        <v>1.005</v>
      </c>
      <c r="AF76" s="82">
        <f>HLOOKUP(AF75,$AB$10:$AG$20,AC74)</f>
        <v>1.074</v>
      </c>
      <c r="AG76" s="52"/>
      <c r="AH76" s="57"/>
      <c r="AI76" s="52"/>
      <c r="AJ76" s="80"/>
      <c r="AK76" s="52"/>
      <c r="AL76" s="87">
        <f>HLOOKUP(AO75,$AK$10:$AP$20,AL74)</f>
        <v>1.082</v>
      </c>
      <c r="AM76" s="85">
        <f>HLOOKUP(AO75,$AK$10:$AP$20,AM74)</f>
        <v>1.16</v>
      </c>
      <c r="AN76" s="86"/>
      <c r="AO76" s="87">
        <f>HLOOKUP(AP75,$AK$10:$AP$20,AL74)</f>
        <v>1.081</v>
      </c>
      <c r="AP76" s="88">
        <f>HLOOKUP(AP75,$AK$10:$AP$20,AM74)</f>
        <v>1.151</v>
      </c>
      <c r="AQ76" s="52"/>
      <c r="AR76" s="57"/>
      <c r="AS76" s="69"/>
      <c r="BE76" s="69">
        <v>18</v>
      </c>
      <c r="BF76" s="106">
        <f>LOOKUP(BE76,$B$26:$B$45,$Q$26:$Q$45)</f>
        <v>6.1</v>
      </c>
      <c r="BG76" s="107">
        <f>LOOKUP(BG75,$BE$10:$BE$21,$BF$10:$BF$21)</f>
        <v>6</v>
      </c>
      <c r="BH76" s="107">
        <f>LOOKUP(BH75,$BE$10:$BE$21,$BF$10:$BF$21)</f>
        <v>7</v>
      </c>
      <c r="BI76" s="106">
        <f>LOOKUP(BE76,$B$26:$B$45,$P$26:$P$45)</f>
        <v>0.35909886</v>
      </c>
      <c r="BJ76" s="94">
        <f>LOOKUP(BJ75,$BF$8:$BK$8,$BF$10:$BK$10)</f>
        <v>0.35</v>
      </c>
      <c r="BK76" s="94">
        <f>LOOKUP(BK75,$BF$8:$BK$8,$BF$10:$BK$10)</f>
        <v>0.4</v>
      </c>
      <c r="BL76" s="108">
        <f>((BJ77-BG77)/(BK76-BJ76))*(BI76-BJ76)+BG77</f>
        <v>0.15727558960000002</v>
      </c>
      <c r="BM76" s="109">
        <f>((BK77-BH77)/(BK76-BJ76))*(BI76-BJ76)+BH77</f>
        <v>0.132729658</v>
      </c>
      <c r="BN76" s="110">
        <f>((BM76-BL76)/(BH76-BG76))*(BF76-BG76)+BL76</f>
        <v>0.15482099644000002</v>
      </c>
      <c r="BO76"/>
    </row>
    <row r="77" spans="2:67" ht="16.5" hidden="1" thickBot="1">
      <c r="B77" s="47"/>
      <c r="C77" s="47"/>
      <c r="D77" s="47"/>
      <c r="E77" s="47"/>
      <c r="F77" s="47"/>
      <c r="G77" s="47"/>
      <c r="H77" s="47"/>
      <c r="I77" s="47"/>
      <c r="J77" s="47"/>
      <c r="K77" s="47"/>
      <c r="L77" s="47"/>
      <c r="M77" s="47"/>
      <c r="N77" s="47"/>
      <c r="O77" s="47"/>
      <c r="Z77" s="52"/>
      <c r="AA77" s="67" t="s">
        <v>21</v>
      </c>
      <c r="AB77" s="67">
        <f>LOOKUP(AA78,$AB$10:$AB$20,$AA$10:$AA$20)</f>
        <v>6</v>
      </c>
      <c r="AC77" s="67">
        <f>AB77+1</f>
        <v>7</v>
      </c>
      <c r="AD77" s="68"/>
      <c r="AE77" s="67">
        <f>LOOKUP(AD78,$AB$10:$AG$10,$AB$8:$AG$8)</f>
        <v>3</v>
      </c>
      <c r="AF77" s="67">
        <f>AE77+1</f>
        <v>4</v>
      </c>
      <c r="AG77" s="52"/>
      <c r="AH77" s="52"/>
      <c r="AI77" s="69"/>
      <c r="AJ77" s="52"/>
      <c r="AK77" s="67" t="s">
        <v>21</v>
      </c>
      <c r="AL77" s="67">
        <f>LOOKUP(AK78,$AK$10:$AK$20,$AJ$10:$AJ$20)</f>
        <v>6</v>
      </c>
      <c r="AM77" s="67">
        <f>AL77+1</f>
        <v>7</v>
      </c>
      <c r="AN77" s="68"/>
      <c r="AO77" s="67">
        <f>LOOKUP(AN78,$AB$10:$AG$10,$AB$8:$AG$8)</f>
        <v>3</v>
      </c>
      <c r="AP77" s="67">
        <f>AO77+1</f>
        <v>4</v>
      </c>
      <c r="AQ77" s="52"/>
      <c r="AR77" s="52"/>
      <c r="AS77" s="69"/>
      <c r="BE77" s="80"/>
      <c r="BF77" s="52"/>
      <c r="BG77" s="111">
        <f>HLOOKUP(BJ76,$BF$10:$BK$21,BG75)</f>
        <v>0.154</v>
      </c>
      <c r="BH77" s="112">
        <f>HLOOKUP(BJ76,$BF$10:$BK$21,BH75)</f>
        <v>0.13</v>
      </c>
      <c r="BI77" s="113"/>
      <c r="BJ77" s="114">
        <f>HLOOKUP(BK76,$BF$10:$BK$21,BG75)</f>
        <v>0.172</v>
      </c>
      <c r="BK77" s="115">
        <f>HLOOKUP(BK76,$BF$10:$BK$21,BH75)</f>
        <v>0.145</v>
      </c>
      <c r="BL77" s="52"/>
      <c r="BM77" s="57"/>
      <c r="BN77" s="69"/>
      <c r="BO77"/>
    </row>
    <row r="78" spans="2:67" ht="16.5" hidden="1" thickBot="1">
      <c r="B78" s="47"/>
      <c r="C78" s="47"/>
      <c r="D78" s="47"/>
      <c r="E78" s="47"/>
      <c r="F78" s="47"/>
      <c r="G78" s="47"/>
      <c r="H78" s="47"/>
      <c r="I78" s="47"/>
      <c r="J78" s="47"/>
      <c r="K78" s="47"/>
      <c r="L78" s="47"/>
      <c r="M78" s="47"/>
      <c r="N78" s="47"/>
      <c r="O78" s="47"/>
      <c r="Z78" s="69">
        <v>18</v>
      </c>
      <c r="AA78" s="70">
        <f>LOOKUP(Z78,$B$26:$B$45,$Q$26:$Q$45)</f>
        <v>6.1</v>
      </c>
      <c r="AB78" s="71">
        <f>LOOKUP(AB77,$AA$10:$AA$20,$AB$10:$AB$20)</f>
        <v>6</v>
      </c>
      <c r="AC78" s="71">
        <f>LOOKUP(AC77,$AA$10:$AA$20,$AB$10:$AB$20)</f>
        <v>7</v>
      </c>
      <c r="AD78" s="70">
        <f>LOOKUP(Z78,$B$26:$B$45,$P$26:$P$45)</f>
        <v>0.35909886</v>
      </c>
      <c r="AE78" s="60">
        <f>LOOKUP(AE77,$AB$8:$AF$8,$AB$10:$AF$10)</f>
        <v>0.35</v>
      </c>
      <c r="AF78" s="60">
        <f>LOOKUP(AF77,$AB$8:$AG$8,$AB$10:$AG$10)</f>
        <v>0.4</v>
      </c>
      <c r="AG78" s="72">
        <f>((AE79-AB79)/(AF78-AE78))*(AD78-AE78)+AB79</f>
        <v>1.0772720912</v>
      </c>
      <c r="AH78" s="73">
        <f>((AF79-AC79)/(AF78-AE78))*(AD78-AE78)+AC79</f>
        <v>1.1459081368</v>
      </c>
      <c r="AI78" s="74">
        <f>((AH78-AG78)/(AC78-AB78))*(AA78-AB78)+AG78</f>
        <v>1.08413569576</v>
      </c>
      <c r="AJ78" s="69">
        <v>18</v>
      </c>
      <c r="AK78" s="75">
        <f>LOOKUP(AJ78,$B$26:$B$45,$Q$26:$Q$45)</f>
        <v>6.1</v>
      </c>
      <c r="AL78" s="76">
        <f>LOOKUP(AL77,$AJ$10:$AJ$20,$AK$10:$AK$20)</f>
        <v>6</v>
      </c>
      <c r="AM78" s="76">
        <f>LOOKUP(AM77,$AJ$10:$AJ$20,$AK$10:$AK$20)</f>
        <v>7</v>
      </c>
      <c r="AN78" s="75">
        <f>LOOKUP(AJ78,$B$26:$B$45,$P$26:$P$45)</f>
        <v>0.35909886</v>
      </c>
      <c r="AO78" s="63">
        <f>LOOKUP(AO77,$AB$8:$AF$8,$AB$10:$AF$10)</f>
        <v>0.35</v>
      </c>
      <c r="AP78" s="63">
        <f>LOOKUP(AP77,$AB$8:$AG$8,$AB$10:$AG$10)</f>
        <v>0.4</v>
      </c>
      <c r="AQ78" s="77">
        <f>((AO79-AL79)/(AP78-AO78))*(AN78-AO78)+AL79</f>
        <v>1.1583622052</v>
      </c>
      <c r="AR78" s="78">
        <f>((AP79-AM79)/(AP78-AO78))*(AN78-AO78)+AM79</f>
        <v>1.2229982508000001</v>
      </c>
      <c r="AS78" s="79">
        <f>((AR78-AQ78)/(AM78-AL78))*(AK78-AL78)+AQ78</f>
        <v>1.16482580976</v>
      </c>
      <c r="BE78" s="52"/>
      <c r="BF78" s="67" t="s">
        <v>21</v>
      </c>
      <c r="BG78" s="67">
        <f>LOOKUP(BF79,$BF$10:$BF$21,$BE$10:$BE$21)</f>
        <v>6</v>
      </c>
      <c r="BH78" s="67">
        <f>BG78+1</f>
        <v>7</v>
      </c>
      <c r="BI78" s="68"/>
      <c r="BJ78" s="67">
        <f>LOOKUP(BI79,$BF$10:$BK$10,$BF$8:$BK$8)</f>
        <v>3</v>
      </c>
      <c r="BK78" s="67">
        <f>BJ78+1</f>
        <v>4</v>
      </c>
      <c r="BL78" s="52"/>
      <c r="BM78" s="52"/>
      <c r="BN78" s="69"/>
      <c r="BO78"/>
    </row>
    <row r="79" spans="2:67" ht="16.5" hidden="1" thickBot="1">
      <c r="B79" s="47"/>
      <c r="C79" s="47"/>
      <c r="D79" s="47"/>
      <c r="E79" s="47"/>
      <c r="F79" s="47"/>
      <c r="G79" s="47"/>
      <c r="H79" s="47"/>
      <c r="I79" s="47"/>
      <c r="J79" s="47"/>
      <c r="K79" s="47"/>
      <c r="L79" s="47"/>
      <c r="M79" s="47"/>
      <c r="N79" s="47"/>
      <c r="O79" s="47"/>
      <c r="Z79" s="80"/>
      <c r="AA79" s="52"/>
      <c r="AB79" s="81">
        <f>HLOOKUP(AE78,$AB$10:$AG$20,AB77)</f>
        <v>1.078</v>
      </c>
      <c r="AC79" s="82">
        <f>HLOOKUP(AE78,$AB$10:$AG$20,AC77)</f>
        <v>1.147</v>
      </c>
      <c r="AD79" s="83"/>
      <c r="AE79" s="81">
        <f>HLOOKUP(AF78,$AB$10:$AG$20,AB77)</f>
        <v>1.074</v>
      </c>
      <c r="AF79" s="82">
        <f>HLOOKUP(AF78,$AB$10:$AG$20,AC77)</f>
        <v>1.141</v>
      </c>
      <c r="AG79" s="52"/>
      <c r="AH79" s="57"/>
      <c r="AI79" s="52"/>
      <c r="AJ79" s="80"/>
      <c r="AK79" s="52"/>
      <c r="AL79" s="87">
        <f>HLOOKUP(AO78,$AK$10:$AP$20,AL77)</f>
        <v>1.16</v>
      </c>
      <c r="AM79" s="85">
        <f>HLOOKUP(AO78,$AK$10:$AP$20,AM77)</f>
        <v>1.225</v>
      </c>
      <c r="AN79" s="86"/>
      <c r="AO79" s="87">
        <f>HLOOKUP(AP78,$AK$10:$AP$20,AL77)</f>
        <v>1.151</v>
      </c>
      <c r="AP79" s="88">
        <f>HLOOKUP(AP78,$AK$10:$AP$20,AM77)</f>
        <v>1.214</v>
      </c>
      <c r="AQ79" s="52"/>
      <c r="AR79" s="57"/>
      <c r="AS79" s="69"/>
      <c r="BE79" s="69">
        <v>19</v>
      </c>
      <c r="BF79" s="106">
        <f>LOOKUP(BE79,$B$26:$B$45,$Q$26:$Q$45)</f>
        <v>5.6</v>
      </c>
      <c r="BG79" s="107">
        <f>LOOKUP(BG78,$BE$10:$BE$21,$BF$10:$BF$21)</f>
        <v>5</v>
      </c>
      <c r="BH79" s="107">
        <f>LOOKUP(BH78,$BE$10:$BE$21,$BF$10:$BF$21)</f>
        <v>6</v>
      </c>
      <c r="BI79" s="106">
        <f>LOOKUP(BE79,$B$26:$B$45,$P$26:$P$45)</f>
        <v>0.35909886</v>
      </c>
      <c r="BJ79" s="94">
        <f>LOOKUP(BJ78,$BF$8:$BK$8,$BF$10:$BK$10)</f>
        <v>0.35</v>
      </c>
      <c r="BK79" s="94">
        <f>LOOKUP(BK78,$BF$8:$BK$8,$BF$10:$BK$10)</f>
        <v>0.4</v>
      </c>
      <c r="BL79" s="108">
        <f>((BJ80-BG80)/(BK79-BJ79))*(BI79-BJ79)+BG80</f>
        <v>0.19100349840000003</v>
      </c>
      <c r="BM79" s="109">
        <f>((BK80-BH80)/(BK79-BJ79))*(BI79-BJ79)+BH80</f>
        <v>0.15727558960000002</v>
      </c>
      <c r="BN79" s="110">
        <f>((BM79-BL79)/(BH79-BG79))*(BF79-BG79)+BL79</f>
        <v>0.17076675312000003</v>
      </c>
      <c r="BO79"/>
    </row>
    <row r="80" spans="2:67" ht="16.5" hidden="1" thickBot="1">
      <c r="B80" s="47"/>
      <c r="C80" s="47"/>
      <c r="D80" s="47"/>
      <c r="E80" s="47"/>
      <c r="F80" s="47"/>
      <c r="G80" s="47"/>
      <c r="H80" s="47"/>
      <c r="I80" s="47"/>
      <c r="J80" s="47"/>
      <c r="K80" s="47"/>
      <c r="L80" s="47"/>
      <c r="M80" s="47"/>
      <c r="N80" s="47"/>
      <c r="O80" s="47"/>
      <c r="Z80" s="52"/>
      <c r="AA80" s="67" t="s">
        <v>21</v>
      </c>
      <c r="AB80" s="67">
        <f>LOOKUP(AA81,$AB$10:$AB$20,$AA$10:$AA$20)</f>
        <v>5</v>
      </c>
      <c r="AC80" s="67">
        <f>AB80+1</f>
        <v>6</v>
      </c>
      <c r="AD80" s="68"/>
      <c r="AE80" s="67">
        <f>LOOKUP(AD81,$AB$10:$AG$10,$AB$8:$AG$8)</f>
        <v>3</v>
      </c>
      <c r="AF80" s="67">
        <f>AE80+1</f>
        <v>4</v>
      </c>
      <c r="AG80" s="52"/>
      <c r="AH80" s="52"/>
      <c r="AI80" s="69"/>
      <c r="AJ80" s="52"/>
      <c r="AK80" s="67" t="s">
        <v>21</v>
      </c>
      <c r="AL80" s="67">
        <f>LOOKUP(AK81,$AK$10:$AK$20,$AJ$10:$AJ$20)</f>
        <v>5</v>
      </c>
      <c r="AM80" s="67">
        <f>AL80+1</f>
        <v>6</v>
      </c>
      <c r="AN80" s="68"/>
      <c r="AO80" s="67">
        <f>LOOKUP(AN81,$AB$10:$AG$10,$AB$8:$AG$8)</f>
        <v>3</v>
      </c>
      <c r="AP80" s="67">
        <f>AO80+1</f>
        <v>4</v>
      </c>
      <c r="AQ80" s="52"/>
      <c r="AR80" s="52"/>
      <c r="AS80" s="69"/>
      <c r="BE80" s="80"/>
      <c r="BF80" s="52"/>
      <c r="BG80" s="111">
        <f>HLOOKUP(BJ79,$BF$10:$BK$21,BG78)</f>
        <v>0.187</v>
      </c>
      <c r="BH80" s="112">
        <f>HLOOKUP(BJ79,$BF$10:$BK$21,BH78)</f>
        <v>0.154</v>
      </c>
      <c r="BI80" s="113"/>
      <c r="BJ80" s="114">
        <f>HLOOKUP(BK79,$BF$10:$BK$21,BG78)</f>
        <v>0.209</v>
      </c>
      <c r="BK80" s="115">
        <f>HLOOKUP(BK79,$BF$10:$BK$21,BH78)</f>
        <v>0.172</v>
      </c>
      <c r="BL80" s="52"/>
      <c r="BM80" s="57"/>
      <c r="BN80" s="69"/>
      <c r="BO80"/>
    </row>
    <row r="81" spans="2:67" ht="16.5" hidden="1" thickBot="1">
      <c r="B81" s="47"/>
      <c r="C81" s="47"/>
      <c r="D81" s="47"/>
      <c r="E81" s="47"/>
      <c r="F81" s="47"/>
      <c r="G81" s="47"/>
      <c r="H81" s="47"/>
      <c r="I81" s="47"/>
      <c r="J81" s="47"/>
      <c r="K81" s="47"/>
      <c r="L81" s="47"/>
      <c r="M81" s="47"/>
      <c r="N81" s="47"/>
      <c r="O81" s="47"/>
      <c r="Z81" s="69">
        <v>19</v>
      </c>
      <c r="AA81" s="70">
        <f>LOOKUP(Z81,$B$26:$B$45,$Q$26:$Q$45)</f>
        <v>5.6</v>
      </c>
      <c r="AB81" s="71">
        <f>LOOKUP(AB80,$AA$10:$AA$20,$AB$10:$AB$20)</f>
        <v>5</v>
      </c>
      <c r="AC81" s="71">
        <f>LOOKUP(AC80,$AA$10:$AA$20,$AB$10:$AB$20)</f>
        <v>6</v>
      </c>
      <c r="AD81" s="70">
        <f>LOOKUP(Z81,$B$26:$B$45,$P$26:$P$45)</f>
        <v>0.35909886</v>
      </c>
      <c r="AE81" s="60">
        <f>LOOKUP(AE80,$AB$8:$AF$8,$AB$10:$AF$10)</f>
        <v>0.35</v>
      </c>
      <c r="AF81" s="60">
        <f>LOOKUP(AF80,$AB$8:$AG$8,$AB$10:$AG$10)</f>
        <v>0.4</v>
      </c>
      <c r="AG81" s="72">
        <f>((AE82-AB82)/(AF81-AE81))*(AD81-AE81)+AB82</f>
        <v>1.005</v>
      </c>
      <c r="AH81" s="73">
        <f>((AF82-AC82)/(AF81-AE81))*(AD81-AE81)+AC82</f>
        <v>1.0772720912</v>
      </c>
      <c r="AI81" s="74">
        <f>((AH81-AG81)/(AC81-AB81))*(AA81-AB81)+AG81</f>
        <v>1.04836325472</v>
      </c>
      <c r="AJ81" s="69">
        <v>19</v>
      </c>
      <c r="AK81" s="75">
        <f>LOOKUP(AJ81,$B$26:$B$45,$Q$26:$Q$45)</f>
        <v>5.6</v>
      </c>
      <c r="AL81" s="76">
        <f>LOOKUP(AL80,$AJ$10:$AJ$20,$AK$10:$AK$20)</f>
        <v>5</v>
      </c>
      <c r="AM81" s="76">
        <f>LOOKUP(AM80,$AJ$10:$AJ$20,$AK$10:$AK$20)</f>
        <v>6</v>
      </c>
      <c r="AN81" s="75">
        <f>LOOKUP(AJ81,$B$26:$B$45,$P$26:$P$45)</f>
        <v>0.35909886</v>
      </c>
      <c r="AO81" s="63">
        <f>LOOKUP(AO80,$AB$8:$AF$8,$AB$10:$AF$10)</f>
        <v>0.35</v>
      </c>
      <c r="AP81" s="63">
        <f>LOOKUP(AP80,$AB$8:$AG$8,$AB$10:$AG$10)</f>
        <v>0.4</v>
      </c>
      <c r="AQ81" s="77">
        <f>((AO82-AL82)/(AP81-AO81))*(AN81-AO81)+AL82</f>
        <v>1.0818180228</v>
      </c>
      <c r="AR81" s="78">
        <f>((AP82-AM82)/(AP81-AO81))*(AN81-AO81)+AM82</f>
        <v>1.1583622052</v>
      </c>
      <c r="AS81" s="79">
        <f>((AR81-AQ81)/(AM81-AL81))*(AK81-AL81)+AQ81</f>
        <v>1.12774453224</v>
      </c>
      <c r="BE81" s="52"/>
      <c r="BF81" s="67" t="s">
        <v>21</v>
      </c>
      <c r="BG81" s="67">
        <f>LOOKUP(BF82,$BF$10:$BF$21,$BE$10:$BE$21)</f>
        <v>6</v>
      </c>
      <c r="BH81" s="67">
        <f>BG81+1</f>
        <v>7</v>
      </c>
      <c r="BI81" s="68"/>
      <c r="BJ81" s="67">
        <f>LOOKUP(BI82,$BF$10:$BK$10,$BF$8:$BK$8)</f>
        <v>3</v>
      </c>
      <c r="BK81" s="67">
        <f>BJ81+1</f>
        <v>4</v>
      </c>
      <c r="BL81" s="52"/>
      <c r="BM81" s="52"/>
      <c r="BN81" s="69"/>
      <c r="BO81"/>
    </row>
    <row r="82" spans="2:67" ht="16.5" hidden="1" thickBot="1">
      <c r="B82" s="47"/>
      <c r="C82" s="47"/>
      <c r="D82" s="47"/>
      <c r="E82" s="47"/>
      <c r="F82" s="47"/>
      <c r="G82" s="47"/>
      <c r="H82" s="47"/>
      <c r="I82" s="47"/>
      <c r="J82" s="47"/>
      <c r="K82" s="47"/>
      <c r="L82" s="47"/>
      <c r="M82" s="47"/>
      <c r="N82" s="47"/>
      <c r="Z82" s="80"/>
      <c r="AA82" s="52"/>
      <c r="AB82" s="81">
        <f>HLOOKUP(AE81,$AB$10:$AG$20,AB80)</f>
        <v>1.005</v>
      </c>
      <c r="AC82" s="82">
        <f>HLOOKUP(AE81,$AB$10:$AG$20,AC80)</f>
        <v>1.078</v>
      </c>
      <c r="AD82" s="83"/>
      <c r="AE82" s="81">
        <f>HLOOKUP(AF81,$AB$10:$AG$20,AB80)</f>
        <v>1.005</v>
      </c>
      <c r="AF82" s="82">
        <f>HLOOKUP(AF81,$AB$10:$AG$20,AC80)</f>
        <v>1.074</v>
      </c>
      <c r="AG82" s="52"/>
      <c r="AH82" s="57"/>
      <c r="AI82" s="52"/>
      <c r="AJ82" s="80"/>
      <c r="AK82" s="52"/>
      <c r="AL82" s="87">
        <f>HLOOKUP(AO81,$AK$10:$AP$20,AL80)</f>
        <v>1.082</v>
      </c>
      <c r="AM82" s="85">
        <f>HLOOKUP(AO81,$AK$10:$AP$20,AM80)</f>
        <v>1.16</v>
      </c>
      <c r="AN82" s="86"/>
      <c r="AO82" s="87">
        <f>HLOOKUP(AP81,$AK$10:$AP$20,AL80)</f>
        <v>1.081</v>
      </c>
      <c r="AP82" s="88">
        <f>HLOOKUP(AP81,$AK$10:$AP$20,AM80)</f>
        <v>1.151</v>
      </c>
      <c r="AQ82" s="52"/>
      <c r="AR82" s="57"/>
      <c r="AS82" s="69"/>
      <c r="BE82" s="69">
        <v>20</v>
      </c>
      <c r="BF82" s="106">
        <f>LOOKUP(BE82,$B$26:$B$45,$Q$26:$Q$45)</f>
        <v>5.6</v>
      </c>
      <c r="BG82" s="107">
        <f>LOOKUP(BG81,$BE$10:$BE$21,$BF$10:$BF$21)</f>
        <v>5</v>
      </c>
      <c r="BH82" s="107">
        <f>LOOKUP(BH81,$BE$10:$BE$21,$BF$10:$BF$21)</f>
        <v>6</v>
      </c>
      <c r="BI82" s="106">
        <f>LOOKUP(BE82,$B$26:$B$45,$P$26:$P$45)</f>
        <v>0.35909886</v>
      </c>
      <c r="BJ82" s="94">
        <f>LOOKUP(BJ81,$BF$8:$BK$8,$BF$10:$BK$10)</f>
        <v>0.35</v>
      </c>
      <c r="BK82" s="94">
        <f>LOOKUP(BK81,$BF$8:$BK$8,$BF$10:$BK$10)</f>
        <v>0.4</v>
      </c>
      <c r="BL82" s="108">
        <f>((BJ83-BG83)/(BK82-BJ82))*(BI82-BJ82)+BG83</f>
        <v>0.19100349840000003</v>
      </c>
      <c r="BM82" s="109">
        <f>((BK83-BH83)/(BK82-BJ82))*(BI82-BJ82)+BH83</f>
        <v>0.15727558960000002</v>
      </c>
      <c r="BN82" s="110">
        <f>((BM82-BL82)/(BH82-BG82))*(BF82-BG82)+BL82</f>
        <v>0.17076675312000003</v>
      </c>
      <c r="BO82"/>
    </row>
    <row r="83" spans="2:67" ht="16.5" hidden="1" thickBot="1">
      <c r="B83" s="47"/>
      <c r="C83" s="47"/>
      <c r="D83" s="47"/>
      <c r="E83" s="47"/>
      <c r="F83" s="47"/>
      <c r="G83" s="47"/>
      <c r="H83" s="47"/>
      <c r="I83" s="47"/>
      <c r="J83" s="47"/>
      <c r="K83" s="47"/>
      <c r="L83" s="47"/>
      <c r="Z83" s="52"/>
      <c r="AA83" s="67" t="s">
        <v>21</v>
      </c>
      <c r="AB83" s="67">
        <f>LOOKUP(AA84,$AB$10:$AB$20,$AA$10:$AA$20)</f>
        <v>5</v>
      </c>
      <c r="AC83" s="67">
        <f>AB83+1</f>
        <v>6</v>
      </c>
      <c r="AD83" s="68"/>
      <c r="AE83" s="67">
        <f>LOOKUP(AD84,$AB$10:$AG$10,$AB$8:$AG$8)</f>
        <v>3</v>
      </c>
      <c r="AF83" s="67">
        <f>AE83+1</f>
        <v>4</v>
      </c>
      <c r="AG83" s="52"/>
      <c r="AH83" s="52"/>
      <c r="AI83" s="69"/>
      <c r="AJ83" s="52"/>
      <c r="AK83" s="67" t="s">
        <v>21</v>
      </c>
      <c r="AL83" s="67">
        <f>LOOKUP(AK84,$AK$10:$AK$20,$AJ$10:$AJ$20)</f>
        <v>5</v>
      </c>
      <c r="AM83" s="67">
        <f>AL83+1</f>
        <v>6</v>
      </c>
      <c r="AN83" s="68"/>
      <c r="AO83" s="67">
        <f>LOOKUP(AN84,$AB$10:$AG$10,$AB$8:$AG$8)</f>
        <v>3</v>
      </c>
      <c r="AP83" s="67">
        <f>AO83+1</f>
        <v>4</v>
      </c>
      <c r="AQ83" s="52"/>
      <c r="AR83" s="52"/>
      <c r="AS83" s="69"/>
      <c r="BE83" s="80"/>
      <c r="BF83" s="52"/>
      <c r="BG83" s="111">
        <f>HLOOKUP(BJ82,$BF$10:$BK$21,BG81)</f>
        <v>0.187</v>
      </c>
      <c r="BH83" s="112">
        <f>HLOOKUP(BJ82,$BF$10:$BK$21,BH81)</f>
        <v>0.154</v>
      </c>
      <c r="BI83" s="113"/>
      <c r="BJ83" s="114">
        <f>HLOOKUP(BK82,$BF$10:$BK$21,BG81)</f>
        <v>0.209</v>
      </c>
      <c r="BK83" s="115">
        <f>HLOOKUP(BK82,$BF$10:$BK$21,BH81)</f>
        <v>0.172</v>
      </c>
      <c r="BL83" s="52"/>
      <c r="BM83" s="57"/>
      <c r="BN83" s="69"/>
      <c r="BO83"/>
    </row>
    <row r="84" spans="2:67" ht="16.5" hidden="1" thickBot="1">
      <c r="B84" s="47"/>
      <c r="C84" s="47"/>
      <c r="D84" s="47"/>
      <c r="E84" s="47"/>
      <c r="F84" s="47"/>
      <c r="G84" s="47"/>
      <c r="H84" s="47"/>
      <c r="I84" s="47"/>
      <c r="J84" s="47"/>
      <c r="K84" s="47"/>
      <c r="L84" s="47"/>
      <c r="Z84" s="69">
        <v>20</v>
      </c>
      <c r="AA84" s="70">
        <f>LOOKUP(Z84,$B$26:$B$45,$Q$26:$Q$45)</f>
        <v>5.6</v>
      </c>
      <c r="AB84" s="71">
        <f>LOOKUP(AB83,$AA$10:$AA$20,$AB$10:$AB$20)</f>
        <v>5</v>
      </c>
      <c r="AC84" s="71">
        <f>LOOKUP(AC83,$AA$10:$AA$20,$AB$10:$AB$20)</f>
        <v>6</v>
      </c>
      <c r="AD84" s="70">
        <f>LOOKUP(Z84,$B$26:$B$45,$P$26:$P$45)</f>
        <v>0.35909886</v>
      </c>
      <c r="AE84" s="60">
        <f>LOOKUP(AE83,$AB$8:$AF$8,$AB$10:$AF$10)</f>
        <v>0.35</v>
      </c>
      <c r="AF84" s="60">
        <f>LOOKUP(AF83,$AB$8:$AG$8,$AB$10:$AG$10)</f>
        <v>0.4</v>
      </c>
      <c r="AG84" s="72">
        <f>((AE85-AB85)/(AF84-AE84))*(AD84-AE84)+AB85</f>
        <v>1.005</v>
      </c>
      <c r="AH84" s="73">
        <f>((AF85-AC85)/(AF84-AE84))*(AD84-AE84)+AC85</f>
        <v>1.0772720912</v>
      </c>
      <c r="AI84" s="74">
        <f>((AH84-AG84)/(AC84-AB84))*(AA84-AB84)+AG84</f>
        <v>1.04836325472</v>
      </c>
      <c r="AJ84" s="69">
        <v>20</v>
      </c>
      <c r="AK84" s="75">
        <f>LOOKUP(AJ84,$B$26:$B$45,$Q$26:$Q$45)</f>
        <v>5.6</v>
      </c>
      <c r="AL84" s="76">
        <f>LOOKUP(AL83,$AJ$10:$AJ$20,$AK$10:$AK$20)</f>
        <v>5</v>
      </c>
      <c r="AM84" s="76">
        <f>LOOKUP(AM83,$AJ$10:$AJ$20,$AK$10:$AK$20)</f>
        <v>6</v>
      </c>
      <c r="AN84" s="75">
        <f>LOOKUP(AJ84,$B$26:$B$45,$P$26:$P$45)</f>
        <v>0.35909886</v>
      </c>
      <c r="AO84" s="63">
        <f>LOOKUP(AO83,$AB$8:$AF$8,$AB$10:$AF$10)</f>
        <v>0.35</v>
      </c>
      <c r="AP84" s="63">
        <f>LOOKUP(AP83,$AB$8:$AG$8,$AB$10:$AG$10)</f>
        <v>0.4</v>
      </c>
      <c r="AQ84" s="77">
        <f>((AO85-AL85)/(AP84-AO84))*(AN84-AO84)+AL85</f>
        <v>1.0818180228</v>
      </c>
      <c r="AR84" s="78">
        <f>((AP85-AM85)/(AP84-AO84))*(AN84-AO84)+AM85</f>
        <v>1.1583622052</v>
      </c>
      <c r="AS84" s="79">
        <f>((AR84-AQ84)/(AM84-AL84))*(AK84-AL84)+AQ84</f>
        <v>1.12774453224</v>
      </c>
      <c r="BF84"/>
      <c r="BG84"/>
      <c r="BH84"/>
      <c r="BI84"/>
      <c r="BJ84"/>
      <c r="BK84"/>
      <c r="BL84"/>
      <c r="BM84"/>
      <c r="BN84"/>
      <c r="BO84"/>
    </row>
    <row r="85" spans="26:67" ht="16.5" hidden="1" thickBot="1">
      <c r="Z85" s="80"/>
      <c r="AA85" s="52"/>
      <c r="AB85" s="81">
        <f>HLOOKUP(AE84,$AB$10:$AG$20,AB83)</f>
        <v>1.005</v>
      </c>
      <c r="AC85" s="82">
        <f>HLOOKUP(AE84,$AB$10:$AG$20,AC83)</f>
        <v>1.078</v>
      </c>
      <c r="AD85" s="83"/>
      <c r="AE85" s="81">
        <f>HLOOKUP(AF84,$AB$10:$AG$20,AB83)</f>
        <v>1.005</v>
      </c>
      <c r="AF85" s="82">
        <f>HLOOKUP(AF84,$AB$10:$AG$20,AC83)</f>
        <v>1.074</v>
      </c>
      <c r="AG85" s="52"/>
      <c r="AH85" s="57"/>
      <c r="AI85" s="52"/>
      <c r="AJ85" s="80"/>
      <c r="AK85" s="52"/>
      <c r="AL85" s="87">
        <f>HLOOKUP(AO84,$AK$10:$AP$20,AL83)</f>
        <v>1.082</v>
      </c>
      <c r="AM85" s="88">
        <f>HLOOKUP(AO84,$AK$10:$AP$20,AM83)</f>
        <v>1.16</v>
      </c>
      <c r="AN85" s="86"/>
      <c r="AO85" s="87">
        <f>HLOOKUP(AP84,$AK$10:$AP$20,AL83)</f>
        <v>1.081</v>
      </c>
      <c r="AP85" s="88">
        <f>HLOOKUP(AP84,$AK$10:$AP$20,AM83)</f>
        <v>1.151</v>
      </c>
      <c r="AQ85" s="52"/>
      <c r="AR85" s="57"/>
      <c r="AS85" s="69"/>
      <c r="BF85"/>
      <c r="BG85"/>
      <c r="BH85"/>
      <c r="BI85"/>
      <c r="BJ85"/>
      <c r="BK85"/>
      <c r="BL85"/>
      <c r="BM85"/>
      <c r="BN85"/>
      <c r="BO85"/>
    </row>
    <row r="86" spans="37:67" ht="15.75" hidden="1">
      <c r="AK86" s="47"/>
      <c r="BF86"/>
      <c r="BG86"/>
      <c r="BH86"/>
      <c r="BI86"/>
      <c r="BJ86"/>
      <c r="BK86"/>
      <c r="BL86"/>
      <c r="BM86"/>
      <c r="BN86"/>
      <c r="BO86"/>
    </row>
    <row r="87" ht="15.75" hidden="1">
      <c r="AK87" s="47"/>
    </row>
    <row r="88" ht="15.75" hidden="1">
      <c r="AK88" s="47"/>
    </row>
    <row r="89" ht="15.75" hidden="1">
      <c r="AK89" s="47"/>
    </row>
    <row r="90" ht="15.75" hidden="1">
      <c r="AK90" s="47"/>
    </row>
    <row r="91" ht="15.75">
      <c r="AK91" s="47"/>
    </row>
    <row r="92" ht="15.75">
      <c r="AK92" s="47"/>
    </row>
    <row r="93" ht="15.75">
      <c r="AK93" s="47"/>
    </row>
    <row r="94" ht="15.75">
      <c r="AK94" s="47"/>
    </row>
  </sheetData>
  <sheetProtection password="CC3B" sheet="1" objects="1" scenarios="1"/>
  <mergeCells count="33">
    <mergeCell ref="AT15:BD15"/>
    <mergeCell ref="J50:K50"/>
    <mergeCell ref="AT14:AU14"/>
    <mergeCell ref="AV14:AW14"/>
    <mergeCell ref="J48:K48"/>
    <mergeCell ref="J49:K49"/>
    <mergeCell ref="AV13:AW13"/>
    <mergeCell ref="B3:N3"/>
    <mergeCell ref="C5:L5"/>
    <mergeCell ref="AL9:AO9"/>
    <mergeCell ref="AT11:AU11"/>
    <mergeCell ref="AV11:AW11"/>
    <mergeCell ref="AT13:AU13"/>
    <mergeCell ref="B17:E17"/>
    <mergeCell ref="AC9:AF9"/>
    <mergeCell ref="AB7:AF7"/>
    <mergeCell ref="AK7:AO7"/>
    <mergeCell ref="B14:E14"/>
    <mergeCell ref="B15:E15"/>
    <mergeCell ref="E7:F7"/>
    <mergeCell ref="E9:J9"/>
    <mergeCell ref="E10:J10"/>
    <mergeCell ref="E11:J11"/>
    <mergeCell ref="F52:J52"/>
    <mergeCell ref="BF7:BK7"/>
    <mergeCell ref="BG9:BJ9"/>
    <mergeCell ref="C7:D7"/>
    <mergeCell ref="AT12:AU12"/>
    <mergeCell ref="AV12:AW12"/>
    <mergeCell ref="AT9:AU9"/>
    <mergeCell ref="AV9:AW9"/>
    <mergeCell ref="AT10:AU10"/>
    <mergeCell ref="AV10:AW10"/>
  </mergeCells>
  <printOptions/>
  <pageMargins left="0.48" right="0.26" top="1" bottom="1" header="0" footer="0"/>
  <pageSetup horizontalDpi="300" verticalDpi="300" orientation="portrait" paperSize="9" r:id="rId3"/>
  <legacyDrawing r:id="rId2"/>
</worksheet>
</file>

<file path=xl/worksheets/sheet4.xml><?xml version="1.0" encoding="utf-8"?>
<worksheet xmlns="http://schemas.openxmlformats.org/spreadsheetml/2006/main" xmlns:r="http://schemas.openxmlformats.org/officeDocument/2006/relationships">
  <sheetPr codeName="Hoja14"/>
  <dimension ref="A1:BO94"/>
  <sheetViews>
    <sheetView showGridLines="0" showRowColHeaders="0" workbookViewId="0" topLeftCell="A28">
      <selection activeCell="H45" sqref="H45"/>
    </sheetView>
  </sheetViews>
  <sheetFormatPr defaultColWidth="11.421875" defaultRowHeight="12.75"/>
  <cols>
    <col min="1" max="1" width="2.421875" style="10" customWidth="1"/>
    <col min="2" max="2" width="7.28125" style="10" customWidth="1"/>
    <col min="3" max="6" width="6.421875" style="10" customWidth="1"/>
    <col min="7" max="7" width="6.57421875" style="10" customWidth="1"/>
    <col min="8" max="8" width="6.421875" style="10" customWidth="1"/>
    <col min="9" max="9" width="7.8515625" style="10" customWidth="1"/>
    <col min="10" max="14" width="6.421875" style="10" customWidth="1"/>
    <col min="15" max="15" width="6.421875" style="10" hidden="1" customWidth="1"/>
    <col min="16" max="16" width="9.28125" style="10" hidden="1" customWidth="1"/>
    <col min="17" max="17" width="8.57421875" style="10" hidden="1" customWidth="1"/>
    <col min="18" max="18" width="8.7109375" style="10" hidden="1" customWidth="1"/>
    <col min="19" max="19" width="8.00390625" style="10" hidden="1" customWidth="1"/>
    <col min="20" max="20" width="10.00390625" style="10" hidden="1" customWidth="1"/>
    <col min="21" max="22" width="8.00390625" style="10" hidden="1" customWidth="1"/>
    <col min="23" max="23" width="9.421875" style="10" hidden="1" customWidth="1"/>
    <col min="24" max="24" width="7.57421875" style="10" hidden="1" customWidth="1"/>
    <col min="25" max="25" width="3.28125" style="10" hidden="1" customWidth="1"/>
    <col min="26" max="26" width="3.57421875" style="10" hidden="1" customWidth="1"/>
    <col min="27" max="27" width="6.8515625" style="10" hidden="1" customWidth="1"/>
    <col min="28" max="28" width="6.7109375" style="10" hidden="1" customWidth="1"/>
    <col min="29" max="29" width="6.8515625" style="10" hidden="1" customWidth="1"/>
    <col min="30" max="30" width="6.57421875" style="10" hidden="1" customWidth="1"/>
    <col min="31" max="31" width="6.8515625" style="10" hidden="1" customWidth="1"/>
    <col min="32" max="32" width="8.421875" style="10" hidden="1" customWidth="1"/>
    <col min="33" max="33" width="6.00390625" style="10" hidden="1" customWidth="1"/>
    <col min="34" max="34" width="6.140625" style="11" hidden="1" customWidth="1"/>
    <col min="35" max="35" width="11.8515625" style="10" hidden="1" customWidth="1"/>
    <col min="36" max="36" width="6.7109375" style="10" hidden="1" customWidth="1"/>
    <col min="37" max="37" width="7.28125" style="10" hidden="1" customWidth="1"/>
    <col min="38" max="38" width="8.00390625" style="10" hidden="1" customWidth="1"/>
    <col min="39" max="39" width="9.421875" style="10" hidden="1" customWidth="1"/>
    <col min="40" max="40" width="5.7109375" style="10" hidden="1" customWidth="1"/>
    <col min="41" max="41" width="6.57421875" style="10" hidden="1" customWidth="1"/>
    <col min="42" max="44" width="7.7109375" style="10" hidden="1" customWidth="1"/>
    <col min="45" max="46" width="11.421875" style="10" hidden="1" customWidth="1"/>
    <col min="47" max="47" width="9.57421875" style="10" hidden="1" customWidth="1"/>
    <col min="48" max="48" width="11.140625" style="10" hidden="1" customWidth="1"/>
    <col min="49" max="49" width="6.8515625" style="10" hidden="1" customWidth="1"/>
    <col min="50" max="50" width="6.28125" style="10" hidden="1" customWidth="1"/>
    <col min="51" max="51" width="9.8515625" style="10" hidden="1" customWidth="1"/>
    <col min="52" max="52" width="9.421875" style="10" hidden="1" customWidth="1"/>
    <col min="53" max="53" width="10.8515625" style="10" hidden="1" customWidth="1"/>
    <col min="54" max="54" width="10.7109375" style="10" hidden="1" customWidth="1"/>
    <col min="55" max="55" width="9.421875" style="10" hidden="1" customWidth="1"/>
    <col min="56" max="56" width="7.7109375" style="10" hidden="1" customWidth="1"/>
    <col min="57" max="57" width="7.140625" style="10" hidden="1" customWidth="1"/>
    <col min="58" max="58" width="9.140625" style="10" hidden="1" customWidth="1"/>
    <col min="59" max="59" width="8.8515625" style="10" hidden="1" customWidth="1"/>
    <col min="60" max="60" width="7.7109375" style="10" hidden="1" customWidth="1"/>
    <col min="61" max="61" width="6.8515625" style="10" hidden="1" customWidth="1"/>
    <col min="62" max="62" width="6.7109375" style="10" hidden="1" customWidth="1"/>
    <col min="63" max="63" width="7.421875" style="10" hidden="1" customWidth="1"/>
    <col min="64" max="64" width="7.7109375" style="10" hidden="1" customWidth="1"/>
    <col min="65" max="66" width="11.421875" style="10" hidden="1" customWidth="1"/>
    <col min="67" max="67" width="0" style="10" hidden="1" customWidth="1"/>
    <col min="68" max="16384" width="11.421875" style="10" customWidth="1"/>
  </cols>
  <sheetData>
    <row r="1" ht="32.25" customHeight="1">
      <c r="A1" s="10" t="s">
        <v>24</v>
      </c>
    </row>
    <row r="2" spans="1:34" s="13" customFormat="1" ht="12" customHeight="1">
      <c r="A2" s="12"/>
      <c r="B2" s="12"/>
      <c r="C2" s="12"/>
      <c r="D2" s="12"/>
      <c r="E2" s="12"/>
      <c r="F2" s="12"/>
      <c r="G2" s="12"/>
      <c r="AB2" s="14" t="s">
        <v>37</v>
      </c>
      <c r="AC2" s="14"/>
      <c r="AH2" s="15"/>
    </row>
    <row r="3" spans="2:63" ht="15.75" customHeight="1">
      <c r="B3" s="251" t="s">
        <v>115</v>
      </c>
      <c r="C3" s="251"/>
      <c r="D3" s="251"/>
      <c r="E3" s="251"/>
      <c r="F3" s="251"/>
      <c r="G3" s="251"/>
      <c r="H3" s="251"/>
      <c r="I3" s="251"/>
      <c r="J3" s="251"/>
      <c r="K3" s="251"/>
      <c r="L3" s="251"/>
      <c r="M3" s="251"/>
      <c r="N3" s="251"/>
      <c r="O3" s="16"/>
      <c r="AB3" s="17" t="s">
        <v>59</v>
      </c>
      <c r="AC3" s="18">
        <v>1</v>
      </c>
      <c r="BG3"/>
      <c r="BH3"/>
      <c r="BI3"/>
      <c r="BJ3"/>
      <c r="BK3"/>
    </row>
    <row r="4" spans="28:29" ht="11.25" customHeight="1">
      <c r="AB4" s="17" t="s">
        <v>60</v>
      </c>
      <c r="AC4" s="17">
        <v>1.017</v>
      </c>
    </row>
    <row r="5" spans="3:29" ht="14.25" customHeight="1">
      <c r="C5" s="251" t="s">
        <v>55</v>
      </c>
      <c r="D5" s="251"/>
      <c r="E5" s="251"/>
      <c r="F5" s="251"/>
      <c r="G5" s="251"/>
      <c r="H5" s="251"/>
      <c r="I5" s="251"/>
      <c r="J5" s="251"/>
      <c r="K5" s="251"/>
      <c r="L5" s="251"/>
      <c r="N5" s="19"/>
      <c r="AB5" s="17" t="s">
        <v>61</v>
      </c>
      <c r="AC5" s="17">
        <v>1.061</v>
      </c>
    </row>
    <row r="6" spans="16:60" ht="11.25" customHeight="1">
      <c r="P6" s="16"/>
      <c r="Q6" s="16"/>
      <c r="R6" s="16"/>
      <c r="S6" s="16"/>
      <c r="T6" s="16"/>
      <c r="U6" s="16"/>
      <c r="V6" s="16"/>
      <c r="W6" s="16"/>
      <c r="X6" s="16"/>
      <c r="AB6" s="20"/>
      <c r="AC6" s="20"/>
      <c r="BF6" s="91"/>
      <c r="BG6" s="92"/>
      <c r="BH6" s="92"/>
    </row>
    <row r="7" spans="2:63" ht="15.75">
      <c r="B7" s="10" t="s">
        <v>26</v>
      </c>
      <c r="C7" s="278"/>
      <c r="D7" s="278"/>
      <c r="E7" s="269" t="s">
        <v>119</v>
      </c>
      <c r="F7" s="269"/>
      <c r="L7" s="21"/>
      <c r="M7" s="21"/>
      <c r="AB7" s="259" t="s">
        <v>41</v>
      </c>
      <c r="AC7" s="260"/>
      <c r="AD7" s="260"/>
      <c r="AE7" s="260"/>
      <c r="AF7" s="261"/>
      <c r="AG7" s="22"/>
      <c r="AH7" s="22"/>
      <c r="AI7" s="22"/>
      <c r="AK7" s="262" t="s">
        <v>42</v>
      </c>
      <c r="AL7" s="263"/>
      <c r="AM7" s="263"/>
      <c r="AN7" s="263"/>
      <c r="AO7" s="264"/>
      <c r="BF7" s="273" t="s">
        <v>74</v>
      </c>
      <c r="BG7" s="274"/>
      <c r="BH7" s="274"/>
      <c r="BI7" s="274"/>
      <c r="BJ7" s="274"/>
      <c r="BK7" s="274"/>
    </row>
    <row r="8" spans="11:63" ht="9.75" customHeight="1" thickBot="1">
      <c r="K8" s="23"/>
      <c r="AB8" s="20">
        <v>1</v>
      </c>
      <c r="AC8" s="10">
        <v>2</v>
      </c>
      <c r="AD8" s="10">
        <v>3</v>
      </c>
      <c r="AE8" s="10">
        <v>4</v>
      </c>
      <c r="AF8" s="10">
        <v>5</v>
      </c>
      <c r="AG8" s="11">
        <v>6</v>
      </c>
      <c r="AH8" s="24"/>
      <c r="AI8" s="24"/>
      <c r="AK8" s="25">
        <v>1</v>
      </c>
      <c r="AL8" s="25">
        <v>2</v>
      </c>
      <c r="AM8" s="25">
        <v>3</v>
      </c>
      <c r="AN8" s="25">
        <v>4</v>
      </c>
      <c r="AO8" s="25">
        <v>5</v>
      </c>
      <c r="AP8" s="24">
        <v>6</v>
      </c>
      <c r="BF8" s="101">
        <v>1</v>
      </c>
      <c r="BG8" s="101">
        <v>2</v>
      </c>
      <c r="BH8" s="101">
        <v>3</v>
      </c>
      <c r="BI8" s="101">
        <v>4</v>
      </c>
      <c r="BJ8" s="101">
        <v>5</v>
      </c>
      <c r="BK8" s="102">
        <v>6</v>
      </c>
    </row>
    <row r="9" spans="2:63" ht="15" customHeight="1" thickBot="1">
      <c r="B9" s="10" t="s">
        <v>25</v>
      </c>
      <c r="D9" s="54"/>
      <c r="E9" s="270" t="s">
        <v>120</v>
      </c>
      <c r="F9" s="270"/>
      <c r="G9" s="270"/>
      <c r="H9" s="270"/>
      <c r="I9" s="270"/>
      <c r="J9" s="270"/>
      <c r="M9" s="140" t="s">
        <v>69</v>
      </c>
      <c r="N9" s="140" t="s">
        <v>70</v>
      </c>
      <c r="AB9" s="26" t="s">
        <v>50</v>
      </c>
      <c r="AC9" s="256" t="s">
        <v>40</v>
      </c>
      <c r="AD9" s="257"/>
      <c r="AE9" s="257"/>
      <c r="AF9" s="258"/>
      <c r="AG9" s="29"/>
      <c r="AH9" s="29"/>
      <c r="AI9" s="29"/>
      <c r="AK9" s="30" t="s">
        <v>48</v>
      </c>
      <c r="AL9" s="252" t="s">
        <v>40</v>
      </c>
      <c r="AM9" s="253"/>
      <c r="AN9" s="253"/>
      <c r="AO9" s="254"/>
      <c r="AP9" s="29"/>
      <c r="AT9" s="280" t="s">
        <v>4</v>
      </c>
      <c r="AU9" s="280"/>
      <c r="AV9" s="280" t="s">
        <v>5</v>
      </c>
      <c r="AW9" s="280"/>
      <c r="AX9" s="34" t="s">
        <v>6</v>
      </c>
      <c r="AY9" s="34" t="s">
        <v>7</v>
      </c>
      <c r="AZ9" s="34" t="s">
        <v>8</v>
      </c>
      <c r="BA9" s="35" t="s">
        <v>68</v>
      </c>
      <c r="BB9" s="35" t="s">
        <v>54</v>
      </c>
      <c r="BF9" s="93" t="s">
        <v>48</v>
      </c>
      <c r="BG9" s="275" t="s">
        <v>40</v>
      </c>
      <c r="BH9" s="276"/>
      <c r="BI9" s="276"/>
      <c r="BJ9" s="277"/>
      <c r="BK9" s="94"/>
    </row>
    <row r="10" spans="2:63" ht="15" customHeight="1" thickBot="1">
      <c r="B10" s="10" t="s">
        <v>27</v>
      </c>
      <c r="D10" s="54"/>
      <c r="E10" s="270" t="s">
        <v>121</v>
      </c>
      <c r="F10" s="270"/>
      <c r="G10" s="270"/>
      <c r="H10" s="270"/>
      <c r="I10" s="270"/>
      <c r="J10" s="270"/>
      <c r="M10" s="139">
        <f>CálculoMamo1!M10</f>
        <v>23</v>
      </c>
      <c r="N10" s="139">
        <f>CálculoMamo1!N10</f>
        <v>23</v>
      </c>
      <c r="AA10" s="10">
        <v>1</v>
      </c>
      <c r="AB10" s="36" t="s">
        <v>49</v>
      </c>
      <c r="AC10" s="27">
        <v>0.3</v>
      </c>
      <c r="AD10" s="28">
        <v>0.35</v>
      </c>
      <c r="AE10" s="28">
        <v>0.4</v>
      </c>
      <c r="AF10" s="9">
        <v>0.45</v>
      </c>
      <c r="AG10" s="9">
        <v>0.5</v>
      </c>
      <c r="AH10" s="29"/>
      <c r="AI10" s="29"/>
      <c r="AJ10" s="25">
        <v>1</v>
      </c>
      <c r="AK10" s="37" t="s">
        <v>49</v>
      </c>
      <c r="AL10" s="31">
        <v>0.3</v>
      </c>
      <c r="AM10" s="32">
        <v>0.35</v>
      </c>
      <c r="AN10" s="32">
        <v>0.4</v>
      </c>
      <c r="AO10" s="33">
        <v>0.45</v>
      </c>
      <c r="AP10" s="33">
        <v>0.5</v>
      </c>
      <c r="AT10" s="248" t="s">
        <v>10</v>
      </c>
      <c r="AU10" s="248"/>
      <c r="AV10" s="248" t="s">
        <v>15</v>
      </c>
      <c r="AW10" s="248"/>
      <c r="AX10" s="38">
        <v>3.06</v>
      </c>
      <c r="AY10" s="38">
        <v>-0.000326</v>
      </c>
      <c r="AZ10" s="38">
        <v>0.0273</v>
      </c>
      <c r="BA10" s="116">
        <f>F16/((F15)^AX10)</f>
        <v>0.00109206973668048</v>
      </c>
      <c r="BB10" s="116">
        <f>F17-AY10*F15^2-AZ10*F15</f>
        <v>-0.14971714000000003</v>
      </c>
      <c r="BC10" s="117" t="s">
        <v>59</v>
      </c>
      <c r="BE10" s="101">
        <v>1</v>
      </c>
      <c r="BF10" s="95" t="s">
        <v>49</v>
      </c>
      <c r="BG10" s="96">
        <v>0.3</v>
      </c>
      <c r="BH10" s="97">
        <v>0.35</v>
      </c>
      <c r="BI10" s="97">
        <v>0.4</v>
      </c>
      <c r="BJ10" s="98">
        <v>0.45</v>
      </c>
      <c r="BK10" s="98">
        <v>0.5</v>
      </c>
    </row>
    <row r="11" spans="2:63" ht="15" customHeight="1">
      <c r="B11" s="10" t="s">
        <v>29</v>
      </c>
      <c r="D11" s="54"/>
      <c r="E11" s="270" t="s">
        <v>122</v>
      </c>
      <c r="F11" s="270"/>
      <c r="G11" s="270"/>
      <c r="H11" s="270"/>
      <c r="I11" s="270"/>
      <c r="J11" s="270"/>
      <c r="M11" s="139">
        <f>CálculoMamo1!M11</f>
        <v>24</v>
      </c>
      <c r="N11" s="139">
        <f>CálculoMamo1!N11</f>
        <v>24</v>
      </c>
      <c r="AA11" s="10">
        <v>2</v>
      </c>
      <c r="AB11" s="39">
        <v>2</v>
      </c>
      <c r="AC11" s="39">
        <v>0.885</v>
      </c>
      <c r="AD11" s="39">
        <v>0.891</v>
      </c>
      <c r="AE11" s="39">
        <v>0.9</v>
      </c>
      <c r="AF11" s="39">
        <v>0.905</v>
      </c>
      <c r="AG11" s="39">
        <v>0.91</v>
      </c>
      <c r="AH11" s="29"/>
      <c r="AI11" s="29"/>
      <c r="AJ11" s="25">
        <v>2</v>
      </c>
      <c r="AK11" s="40">
        <v>2</v>
      </c>
      <c r="AL11" s="40">
        <v>0.885</v>
      </c>
      <c r="AM11" s="40">
        <v>0.891</v>
      </c>
      <c r="AN11" s="40">
        <v>0.9</v>
      </c>
      <c r="AO11" s="40">
        <v>0.905</v>
      </c>
      <c r="AP11" s="40">
        <v>0.91</v>
      </c>
      <c r="AT11" s="248" t="s">
        <v>11</v>
      </c>
      <c r="AU11" s="248"/>
      <c r="AV11" s="248" t="s">
        <v>16</v>
      </c>
      <c r="AW11" s="248"/>
      <c r="AX11" s="38">
        <v>3.24</v>
      </c>
      <c r="AY11" s="38">
        <v>-0.000624</v>
      </c>
      <c r="AZ11" s="38">
        <v>0.0445</v>
      </c>
      <c r="BA11" s="118">
        <f>G16/((G15)^AX11)</f>
        <v>0.0004978822352020204</v>
      </c>
      <c r="BB11" s="118">
        <f>G17-AY11*G15^2-AZ11*G15</f>
        <v>-0.31773335999999996</v>
      </c>
      <c r="BC11" s="119" t="s">
        <v>60</v>
      </c>
      <c r="BE11" s="101">
        <v>2</v>
      </c>
      <c r="BF11" s="99">
        <v>2</v>
      </c>
      <c r="BG11" s="99">
        <v>0.39</v>
      </c>
      <c r="BH11" s="99">
        <v>0.433</v>
      </c>
      <c r="BI11" s="99">
        <v>0.473</v>
      </c>
      <c r="BJ11" s="99">
        <v>0.509</v>
      </c>
      <c r="BK11" s="99">
        <v>0.543</v>
      </c>
    </row>
    <row r="12" spans="4:63" ht="15" customHeight="1">
      <c r="D12" s="54"/>
      <c r="E12" s="163"/>
      <c r="F12" s="163"/>
      <c r="G12" s="163"/>
      <c r="H12" s="163"/>
      <c r="I12" s="163"/>
      <c r="J12" s="163"/>
      <c r="M12" s="139">
        <f>CálculoMamo1!M12</f>
        <v>25</v>
      </c>
      <c r="N12" s="139">
        <f>CálculoMamo1!N12</f>
        <v>24.9</v>
      </c>
      <c r="AA12" s="10">
        <v>3</v>
      </c>
      <c r="AB12" s="42">
        <v>3</v>
      </c>
      <c r="AC12" s="42">
        <v>0.894</v>
      </c>
      <c r="AD12" s="42">
        <v>0.898</v>
      </c>
      <c r="AE12" s="42">
        <v>0.903</v>
      </c>
      <c r="AF12" s="42">
        <v>0.906</v>
      </c>
      <c r="AG12" s="42">
        <v>0.911</v>
      </c>
      <c r="AH12" s="29"/>
      <c r="AI12" s="29"/>
      <c r="AJ12" s="25">
        <v>3</v>
      </c>
      <c r="AK12" s="43">
        <v>3</v>
      </c>
      <c r="AL12" s="43">
        <v>0.925</v>
      </c>
      <c r="AM12" s="43">
        <v>0.929</v>
      </c>
      <c r="AN12" s="43">
        <v>0.931</v>
      </c>
      <c r="AO12" s="43">
        <v>0.933</v>
      </c>
      <c r="AP12" s="43">
        <v>0.937</v>
      </c>
      <c r="AT12" s="279" t="s">
        <v>12</v>
      </c>
      <c r="AU12" s="279"/>
      <c r="AV12" s="279" t="s">
        <v>16</v>
      </c>
      <c r="AW12" s="279"/>
      <c r="AX12" s="44">
        <v>3.03</v>
      </c>
      <c r="AY12" s="44">
        <v>-0.000514</v>
      </c>
      <c r="AZ12" s="44">
        <v>0.0425</v>
      </c>
      <c r="BA12" s="120">
        <f>H16/((H15)^AX12)</f>
        <v>0.0009582696046007424</v>
      </c>
      <c r="BB12" s="120">
        <f>H17-AY12*G15^2-AZ12*G15</f>
        <v>-0.33839046000000017</v>
      </c>
      <c r="BC12" s="121" t="s">
        <v>61</v>
      </c>
      <c r="BE12" s="101">
        <v>3</v>
      </c>
      <c r="BF12" s="100">
        <v>3</v>
      </c>
      <c r="BG12" s="100">
        <v>0.274</v>
      </c>
      <c r="BH12" s="100">
        <v>0.309</v>
      </c>
      <c r="BI12" s="100">
        <v>0.342</v>
      </c>
      <c r="BJ12" s="100">
        <v>0.374</v>
      </c>
      <c r="BK12" s="100">
        <v>0.406</v>
      </c>
    </row>
    <row r="13" spans="6:63" ht="15" customHeight="1">
      <c r="F13" s="41" t="s">
        <v>59</v>
      </c>
      <c r="G13" s="41" t="s">
        <v>60</v>
      </c>
      <c r="H13" s="41" t="s">
        <v>61</v>
      </c>
      <c r="M13" s="139">
        <f>CálculoMamo1!M13</f>
        <v>26</v>
      </c>
      <c r="N13" s="139">
        <f>CálculoMamo1!N13</f>
        <v>25.9</v>
      </c>
      <c r="AA13" s="10">
        <v>4</v>
      </c>
      <c r="AB13" s="42">
        <v>4</v>
      </c>
      <c r="AC13" s="42">
        <v>0.94</v>
      </c>
      <c r="AD13" s="42">
        <v>0.943</v>
      </c>
      <c r="AE13" s="42">
        <v>0.945</v>
      </c>
      <c r="AF13" s="42">
        <v>0.947</v>
      </c>
      <c r="AG13" s="42">
        <v>0.948</v>
      </c>
      <c r="AH13" s="29"/>
      <c r="AI13" s="29"/>
      <c r="AJ13" s="25">
        <v>4</v>
      </c>
      <c r="AK13" s="43">
        <v>4</v>
      </c>
      <c r="AL13" s="43">
        <v>1</v>
      </c>
      <c r="AM13" s="43">
        <v>1</v>
      </c>
      <c r="AN13" s="43">
        <v>1</v>
      </c>
      <c r="AO13" s="43">
        <v>1</v>
      </c>
      <c r="AP13" s="43">
        <v>1</v>
      </c>
      <c r="AT13" s="248"/>
      <c r="AU13" s="248"/>
      <c r="AV13" s="248"/>
      <c r="AW13" s="248"/>
      <c r="AX13" s="38"/>
      <c r="AY13" s="38"/>
      <c r="AZ13" s="38"/>
      <c r="BE13" s="101">
        <v>4</v>
      </c>
      <c r="BF13" s="100">
        <v>4</v>
      </c>
      <c r="BG13" s="100">
        <v>0.207</v>
      </c>
      <c r="BH13" s="100">
        <v>0.235</v>
      </c>
      <c r="BI13" s="100">
        <v>0.261</v>
      </c>
      <c r="BJ13" s="100">
        <v>0.289</v>
      </c>
      <c r="BK13" s="100">
        <v>0.318</v>
      </c>
    </row>
    <row r="14" spans="2:63" ht="15" customHeight="1">
      <c r="B14" s="265" t="s">
        <v>63</v>
      </c>
      <c r="C14" s="265"/>
      <c r="D14" s="265"/>
      <c r="E14" s="265"/>
      <c r="F14" s="179">
        <f>CálculoMamo1!F14</f>
        <v>28</v>
      </c>
      <c r="G14" s="179">
        <f>CálculoMamo1!G14</f>
        <v>28</v>
      </c>
      <c r="H14" s="179">
        <f>CálculoMamo1!H14</f>
        <v>28</v>
      </c>
      <c r="M14" s="139">
        <f>CálculoMamo1!M14</f>
        <v>27</v>
      </c>
      <c r="N14" s="139">
        <f>CálculoMamo1!N14</f>
        <v>27</v>
      </c>
      <c r="P14" s="45"/>
      <c r="Q14" s="45"/>
      <c r="R14" s="45"/>
      <c r="S14" s="45"/>
      <c r="T14" s="45"/>
      <c r="U14" s="45"/>
      <c r="V14" s="45"/>
      <c r="W14" s="45"/>
      <c r="X14" s="45"/>
      <c r="AA14" s="10">
        <v>5</v>
      </c>
      <c r="AB14" s="42">
        <v>5</v>
      </c>
      <c r="AC14" s="42">
        <v>1.005</v>
      </c>
      <c r="AD14" s="42">
        <v>1.005</v>
      </c>
      <c r="AE14" s="42">
        <v>1.005</v>
      </c>
      <c r="AF14" s="42">
        <v>1.004</v>
      </c>
      <c r="AG14" s="42">
        <v>1.004</v>
      </c>
      <c r="AH14" s="29"/>
      <c r="AI14" s="29"/>
      <c r="AJ14" s="25">
        <v>5</v>
      </c>
      <c r="AK14" s="43">
        <v>5</v>
      </c>
      <c r="AL14" s="43">
        <v>1.086</v>
      </c>
      <c r="AM14" s="43">
        <v>1.082</v>
      </c>
      <c r="AN14" s="43">
        <v>1.081</v>
      </c>
      <c r="AO14" s="43">
        <v>1.078</v>
      </c>
      <c r="AP14" s="43">
        <v>1.075</v>
      </c>
      <c r="AT14" s="248"/>
      <c r="AU14" s="248"/>
      <c r="AV14" s="248"/>
      <c r="AW14" s="248"/>
      <c r="AX14" s="38"/>
      <c r="AY14" s="38"/>
      <c r="AZ14" s="38"/>
      <c r="BE14" s="101">
        <v>5</v>
      </c>
      <c r="BF14" s="100">
        <v>4.5</v>
      </c>
      <c r="BG14" s="100">
        <v>0.183</v>
      </c>
      <c r="BH14" s="100">
        <v>0.208</v>
      </c>
      <c r="BI14" s="100">
        <v>0.232</v>
      </c>
      <c r="BJ14" s="100">
        <v>0.258</v>
      </c>
      <c r="BK14" s="100">
        <v>0.285</v>
      </c>
    </row>
    <row r="15" spans="2:63" ht="15" customHeight="1">
      <c r="B15" s="266" t="s">
        <v>67</v>
      </c>
      <c r="C15" s="267"/>
      <c r="D15" s="267"/>
      <c r="E15" s="268"/>
      <c r="F15" s="179">
        <f>CálculoMamo1!F15</f>
        <v>28.1</v>
      </c>
      <c r="G15" s="179">
        <f>CálculoMamo1!G15</f>
        <v>28.1</v>
      </c>
      <c r="H15" s="179">
        <f>CálculoMamo1!H15</f>
        <v>28.1</v>
      </c>
      <c r="M15" s="139">
        <f>CálculoMamo1!M15</f>
        <v>28</v>
      </c>
      <c r="N15" s="139">
        <f>CálculoMamo1!N15</f>
        <v>28.1</v>
      </c>
      <c r="P15" s="45"/>
      <c r="Q15" s="45"/>
      <c r="R15" s="45"/>
      <c r="S15" s="45"/>
      <c r="T15" s="45"/>
      <c r="U15" s="45"/>
      <c r="V15" s="45"/>
      <c r="W15" s="45"/>
      <c r="X15" s="45"/>
      <c r="AA15" s="10">
        <v>6</v>
      </c>
      <c r="AB15" s="42">
        <v>6</v>
      </c>
      <c r="AC15" s="42">
        <v>1.08</v>
      </c>
      <c r="AD15" s="42">
        <v>1.078</v>
      </c>
      <c r="AE15" s="42">
        <v>1.074</v>
      </c>
      <c r="AF15" s="42">
        <v>1.074</v>
      </c>
      <c r="AG15" s="42">
        <v>1.071</v>
      </c>
      <c r="AH15" s="29"/>
      <c r="AI15" s="29"/>
      <c r="AJ15" s="25">
        <v>6</v>
      </c>
      <c r="AK15" s="43">
        <v>6</v>
      </c>
      <c r="AL15" s="43">
        <v>1.164</v>
      </c>
      <c r="AM15" s="43">
        <v>1.16</v>
      </c>
      <c r="AN15" s="43">
        <v>1.151</v>
      </c>
      <c r="AO15" s="43">
        <v>1.15</v>
      </c>
      <c r="AP15" s="43">
        <v>1.144</v>
      </c>
      <c r="AT15" s="224" t="s">
        <v>92</v>
      </c>
      <c r="AU15" s="224"/>
      <c r="AV15" s="224"/>
      <c r="AW15" s="224"/>
      <c r="AX15" s="224"/>
      <c r="AY15" s="224"/>
      <c r="AZ15" s="224"/>
      <c r="BA15" s="224"/>
      <c r="BB15" s="224"/>
      <c r="BC15" s="224"/>
      <c r="BD15" s="224"/>
      <c r="BE15" s="101">
        <v>6</v>
      </c>
      <c r="BF15" s="100">
        <v>5</v>
      </c>
      <c r="BG15" s="100">
        <v>0.164</v>
      </c>
      <c r="BH15" s="100">
        <v>0.187</v>
      </c>
      <c r="BI15" s="100">
        <v>0.209</v>
      </c>
      <c r="BJ15" s="100">
        <v>0.232</v>
      </c>
      <c r="BK15" s="100">
        <v>0.258</v>
      </c>
    </row>
    <row r="16" spans="2:63" ht="15" customHeight="1">
      <c r="B16" s="46" t="s">
        <v>64</v>
      </c>
      <c r="C16" s="46"/>
      <c r="D16" s="46"/>
      <c r="E16" s="46"/>
      <c r="F16" s="179">
        <f>CálculoMamo1!F16</f>
        <v>29.6</v>
      </c>
      <c r="G16" s="179">
        <f>CálculoMamo1!G16</f>
        <v>24.6</v>
      </c>
      <c r="H16" s="179">
        <f>CálculoMamo1!H16</f>
        <v>23.5</v>
      </c>
      <c r="M16" s="139">
        <f>CálculoMamo1!M16</f>
        <v>29</v>
      </c>
      <c r="N16" s="139">
        <f>CálculoMamo1!N16</f>
        <v>29.3</v>
      </c>
      <c r="AA16" s="10">
        <v>7</v>
      </c>
      <c r="AB16" s="42">
        <v>7</v>
      </c>
      <c r="AC16" s="42">
        <v>1.152</v>
      </c>
      <c r="AD16" s="42">
        <v>1.147</v>
      </c>
      <c r="AE16" s="42">
        <v>1.141</v>
      </c>
      <c r="AF16" s="42">
        <v>1.138</v>
      </c>
      <c r="AG16" s="42">
        <v>1.135</v>
      </c>
      <c r="AH16" s="29"/>
      <c r="AI16" s="29"/>
      <c r="AJ16" s="25">
        <v>7</v>
      </c>
      <c r="AK16" s="43">
        <v>7</v>
      </c>
      <c r="AL16" s="43">
        <v>1.232</v>
      </c>
      <c r="AM16" s="43">
        <v>1.225</v>
      </c>
      <c r="AN16" s="43">
        <v>1.214</v>
      </c>
      <c r="AO16" s="43">
        <v>1.208</v>
      </c>
      <c r="AP16" s="43">
        <v>1.204</v>
      </c>
      <c r="AT16" s="47"/>
      <c r="AU16" s="47"/>
      <c r="AV16" s="47"/>
      <c r="AW16" s="47"/>
      <c r="AX16"/>
      <c r="AY16"/>
      <c r="AZ16"/>
      <c r="BA16"/>
      <c r="BB16"/>
      <c r="BC16"/>
      <c r="BD16"/>
      <c r="BE16" s="101">
        <v>7</v>
      </c>
      <c r="BF16" s="100">
        <v>6</v>
      </c>
      <c r="BG16" s="100">
        <v>0.135</v>
      </c>
      <c r="BH16" s="100">
        <v>0.154</v>
      </c>
      <c r="BI16" s="100">
        <v>0.172</v>
      </c>
      <c r="BJ16" s="100">
        <v>0.192</v>
      </c>
      <c r="BK16" s="100">
        <v>0.214</v>
      </c>
    </row>
    <row r="17" spans="2:63" ht="15" customHeight="1">
      <c r="B17" s="255" t="s">
        <v>65</v>
      </c>
      <c r="C17" s="255"/>
      <c r="D17" s="255"/>
      <c r="E17" s="255"/>
      <c r="F17" s="179">
        <f>CálculoMamo1!F17</f>
        <v>0.36</v>
      </c>
      <c r="G17" s="179">
        <f>CálculoMamo1!G17</f>
        <v>0.44</v>
      </c>
      <c r="H17" s="179">
        <f>CálculoMamo1!H17</f>
        <v>0.45</v>
      </c>
      <c r="M17" s="139">
        <f>CálculoMamo1!M17</f>
        <v>30</v>
      </c>
      <c r="N17" s="139">
        <f>CálculoMamo1!N17</f>
        <v>30.2</v>
      </c>
      <c r="AA17" s="10">
        <v>8</v>
      </c>
      <c r="AB17" s="42">
        <v>8</v>
      </c>
      <c r="AC17" s="42">
        <v>1.22</v>
      </c>
      <c r="AD17" s="42">
        <v>1.213</v>
      </c>
      <c r="AE17" s="42">
        <v>1.206</v>
      </c>
      <c r="AF17" s="42">
        <v>1.205</v>
      </c>
      <c r="AG17" s="42">
        <v>1.199</v>
      </c>
      <c r="AH17" s="29"/>
      <c r="AI17" s="29"/>
      <c r="AJ17" s="25">
        <v>8</v>
      </c>
      <c r="AK17" s="43">
        <v>8</v>
      </c>
      <c r="AL17" s="43">
        <v>1.275</v>
      </c>
      <c r="AM17" s="43">
        <v>1.265</v>
      </c>
      <c r="AN17" s="43">
        <v>1.257</v>
      </c>
      <c r="AO17" s="43">
        <v>1.254</v>
      </c>
      <c r="AP17" s="43">
        <v>1.247</v>
      </c>
      <c r="AW17" s="47"/>
      <c r="AX17" s="148" t="s">
        <v>22</v>
      </c>
      <c r="AY17" s="149" t="s">
        <v>86</v>
      </c>
      <c r="AZ17" s="149"/>
      <c r="BA17" s="149" t="s">
        <v>87</v>
      </c>
      <c r="BB17" s="150" t="s">
        <v>90</v>
      </c>
      <c r="BC17" s="151" t="s">
        <v>91</v>
      </c>
      <c r="BD17" s="152" t="s">
        <v>89</v>
      </c>
      <c r="BE17" s="101">
        <v>8</v>
      </c>
      <c r="BF17" s="100">
        <v>7</v>
      </c>
      <c r="BG17" s="100">
        <v>0.114</v>
      </c>
      <c r="BH17" s="100">
        <v>0.13</v>
      </c>
      <c r="BI17" s="100">
        <v>0.145</v>
      </c>
      <c r="BJ17" s="100">
        <v>0.163</v>
      </c>
      <c r="BK17" s="100">
        <v>0.177</v>
      </c>
    </row>
    <row r="18" spans="2:63" ht="15" customHeight="1">
      <c r="B18" s="48"/>
      <c r="C18" s="48"/>
      <c r="D18" s="48"/>
      <c r="E18" s="48"/>
      <c r="F18" s="48"/>
      <c r="G18" s="49"/>
      <c r="H18" s="50"/>
      <c r="I18" s="49"/>
      <c r="K18" s="51"/>
      <c r="M18" s="139">
        <f>CálculoMamo1!M18</f>
        <v>31</v>
      </c>
      <c r="N18" s="139">
        <f>CálculoMamo1!N18</f>
        <v>31.2</v>
      </c>
      <c r="AA18" s="10">
        <v>9</v>
      </c>
      <c r="AB18" s="42">
        <v>9</v>
      </c>
      <c r="AC18" s="42">
        <v>1.27</v>
      </c>
      <c r="AD18" s="42">
        <v>1.264</v>
      </c>
      <c r="AE18" s="42">
        <v>1.254</v>
      </c>
      <c r="AF18" s="42">
        <v>1.248</v>
      </c>
      <c r="AG18" s="42">
        <v>1.244</v>
      </c>
      <c r="AH18" s="29"/>
      <c r="AI18" s="29"/>
      <c r="AJ18" s="25">
        <v>9</v>
      </c>
      <c r="AK18" s="43">
        <v>9</v>
      </c>
      <c r="AL18" s="43">
        <v>1.299</v>
      </c>
      <c r="AM18" s="43">
        <v>1.292</v>
      </c>
      <c r="AN18" s="43">
        <v>1.282</v>
      </c>
      <c r="AO18" s="43">
        <v>1.275</v>
      </c>
      <c r="AP18" s="43">
        <v>1.27</v>
      </c>
      <c r="AT18" s="143"/>
      <c r="AU18" s="144" t="s">
        <v>85</v>
      </c>
      <c r="AV18" s="144" t="s">
        <v>89</v>
      </c>
      <c r="AW18" s="52"/>
      <c r="AX18" s="153" t="s">
        <v>88</v>
      </c>
      <c r="AY18" s="154">
        <f>LOOKUP(AX19,$AU$19:$AU$24,$AT$19:$AT$24)</f>
        <v>4</v>
      </c>
      <c r="AZ18" s="154"/>
      <c r="BA18" s="154">
        <f>AY18+1</f>
        <v>5</v>
      </c>
      <c r="BD18" s="20"/>
      <c r="BE18" s="101">
        <v>9</v>
      </c>
      <c r="BF18" s="100">
        <v>8</v>
      </c>
      <c r="BG18" s="100">
        <v>0.098</v>
      </c>
      <c r="BH18" s="100">
        <v>0.112</v>
      </c>
      <c r="BI18" s="100">
        <v>0.126</v>
      </c>
      <c r="BJ18" s="100">
        <v>0.14</v>
      </c>
      <c r="BK18" s="100">
        <v>0.154</v>
      </c>
    </row>
    <row r="19" spans="2:63" ht="15" customHeight="1">
      <c r="B19" s="142" t="s">
        <v>57</v>
      </c>
      <c r="C19" s="142"/>
      <c r="D19" s="142"/>
      <c r="E19" s="122"/>
      <c r="G19" s="139">
        <f>CálculoMamo1!G19</f>
        <v>66</v>
      </c>
      <c r="I19" s="142" t="s">
        <v>28</v>
      </c>
      <c r="J19" s="139" t="str">
        <f>CálculoMamo1!J19</f>
        <v>Fuji</v>
      </c>
      <c r="M19" s="139">
        <f>CálculoMamo1!M19</f>
        <v>32</v>
      </c>
      <c r="N19" s="139">
        <f>CálculoMamo1!N19</f>
        <v>32.2</v>
      </c>
      <c r="AA19" s="10">
        <v>10</v>
      </c>
      <c r="AB19" s="42">
        <v>10</v>
      </c>
      <c r="AC19" s="42">
        <v>1.295</v>
      </c>
      <c r="AD19" s="42">
        <v>1.287</v>
      </c>
      <c r="AE19" s="42">
        <v>1.279</v>
      </c>
      <c r="AF19" s="42">
        <v>1.275</v>
      </c>
      <c r="AG19" s="42">
        <v>1.272</v>
      </c>
      <c r="AH19" s="29"/>
      <c r="AI19" s="29"/>
      <c r="AJ19" s="25">
        <v>10</v>
      </c>
      <c r="AK19" s="43">
        <v>10</v>
      </c>
      <c r="AL19" s="43">
        <v>1.307</v>
      </c>
      <c r="AM19" s="43">
        <v>1.298</v>
      </c>
      <c r="AN19" s="43">
        <v>1.29</v>
      </c>
      <c r="AO19" s="43">
        <v>1.286</v>
      </c>
      <c r="AP19" s="43">
        <v>1.283</v>
      </c>
      <c r="AT19" s="145">
        <v>1</v>
      </c>
      <c r="AU19" s="146">
        <v>0.25</v>
      </c>
      <c r="AV19" s="146">
        <v>1.07</v>
      </c>
      <c r="AW19" s="52">
        <v>1</v>
      </c>
      <c r="AX19" s="155">
        <f>LOOKUP(AW19,$B$26:$B$45,$P$26:$P$45)</f>
        <v>0.4174426400000001</v>
      </c>
      <c r="AY19" s="149">
        <f>LOOKUP(AY18,$AT$19:$AT$24,$AU$19:$AU$24)</f>
        <v>0.4</v>
      </c>
      <c r="AZ19" s="149"/>
      <c r="BA19" s="149">
        <f>LOOKUP(BA18,$AT$19:$AT$24,$AU$19:$AU$24)</f>
        <v>0.45</v>
      </c>
      <c r="BB19" s="149">
        <f>LOOKUP(AY19,$AU$19:$AU$24,$AV$19:$AV$24)</f>
        <v>1.09</v>
      </c>
      <c r="BC19" s="149">
        <f>LOOKUP(BA19,$AU$19:$AU$24,$AV$19:$AV$24)</f>
        <v>1.1</v>
      </c>
      <c r="BD19" s="155">
        <f>IF(AX19=AT23,AU23,((BC19-BB19)/(BA19-AY19))*(AX19-AY19)+BB19)</f>
        <v>1.0934885280000002</v>
      </c>
      <c r="BE19" s="101">
        <v>10</v>
      </c>
      <c r="BF19" s="100">
        <v>9</v>
      </c>
      <c r="BG19" s="100">
        <v>0.0859</v>
      </c>
      <c r="BH19" s="100">
        <v>0.0981</v>
      </c>
      <c r="BI19" s="100">
        <v>0.1106</v>
      </c>
      <c r="BJ19" s="100">
        <v>0.1233</v>
      </c>
      <c r="BK19" s="100">
        <v>0.1357</v>
      </c>
    </row>
    <row r="20" spans="2:63" ht="15" customHeight="1">
      <c r="B20" s="142" t="s">
        <v>58</v>
      </c>
      <c r="C20" s="142"/>
      <c r="D20" s="142"/>
      <c r="E20" s="122"/>
      <c r="G20" s="139">
        <f>CálculoMamo1!G20</f>
        <v>2</v>
      </c>
      <c r="I20" s="142" t="s">
        <v>30</v>
      </c>
      <c r="J20" s="139" t="str">
        <f>CálculoMamo1!J20</f>
        <v>Fiji Fine</v>
      </c>
      <c r="M20" s="139">
        <f>CálculoMamo1!M20</f>
        <v>33</v>
      </c>
      <c r="N20" s="139">
        <f>CálculoMamo1!N20</f>
        <v>33.1</v>
      </c>
      <c r="Z20" s="53"/>
      <c r="AA20" s="10">
        <v>11</v>
      </c>
      <c r="AB20" s="42">
        <v>11</v>
      </c>
      <c r="AC20" s="42">
        <v>1.294</v>
      </c>
      <c r="AD20" s="42">
        <v>1.29</v>
      </c>
      <c r="AE20" s="42">
        <v>1.283</v>
      </c>
      <c r="AF20" s="42">
        <v>1.281</v>
      </c>
      <c r="AG20" s="42">
        <v>1.273</v>
      </c>
      <c r="AH20" s="29"/>
      <c r="AI20" s="29"/>
      <c r="AJ20" s="25">
        <v>11</v>
      </c>
      <c r="AK20" s="43">
        <v>11</v>
      </c>
      <c r="AL20" s="43">
        <v>1.306</v>
      </c>
      <c r="AM20" s="43">
        <v>1.301</v>
      </c>
      <c r="AN20" s="43">
        <v>1.294</v>
      </c>
      <c r="AO20" s="43">
        <v>1.291</v>
      </c>
      <c r="AP20" s="43">
        <v>1.283</v>
      </c>
      <c r="AT20" s="145">
        <v>2</v>
      </c>
      <c r="AU20" s="146">
        <v>0.3</v>
      </c>
      <c r="AV20" s="146">
        <v>1.07</v>
      </c>
      <c r="AW20" s="52"/>
      <c r="AX20" s="153" t="s">
        <v>88</v>
      </c>
      <c r="AY20" s="154">
        <f>LOOKUP(AX21,$AU$19:$AU$24,$AT$19:$AT$24)</f>
        <v>4</v>
      </c>
      <c r="AZ20" s="154"/>
      <c r="BA20" s="154">
        <f>AY20+1</f>
        <v>5</v>
      </c>
      <c r="BD20" s="20"/>
      <c r="BE20" s="101">
        <v>11</v>
      </c>
      <c r="BF20" s="100">
        <v>10</v>
      </c>
      <c r="BG20" s="100">
        <v>0.0763</v>
      </c>
      <c r="BH20" s="100">
        <v>0.0873</v>
      </c>
      <c r="BI20" s="100">
        <v>0.0986</v>
      </c>
      <c r="BJ20" s="100">
        <v>0.1096</v>
      </c>
      <c r="BK20" s="100">
        <v>0.1207</v>
      </c>
    </row>
    <row r="21" spans="2:63" ht="15" customHeight="1">
      <c r="B21" s="142" t="s">
        <v>73</v>
      </c>
      <c r="C21" s="142"/>
      <c r="D21" s="142"/>
      <c r="E21" s="122"/>
      <c r="G21" s="139">
        <f>CálculoMamo1!G21</f>
        <v>0.5</v>
      </c>
      <c r="M21" s="139">
        <f>CálculoMamo1!M21</f>
        <v>34</v>
      </c>
      <c r="N21" s="139">
        <f>CálculoMamo1!N21</f>
        <v>34</v>
      </c>
      <c r="Z21" s="20"/>
      <c r="AB21" s="23"/>
      <c r="AC21" s="23"/>
      <c r="AD21" s="23"/>
      <c r="AI21" s="11"/>
      <c r="AT21" s="145">
        <v>3</v>
      </c>
      <c r="AU21" s="146">
        <v>0.35</v>
      </c>
      <c r="AV21" s="146">
        <v>1.08</v>
      </c>
      <c r="AW21" s="52">
        <v>2</v>
      </c>
      <c r="AX21" s="155">
        <f>LOOKUP(AW21,$B$26:$B$45,$P$26:$P$45)</f>
        <v>0.4174426400000001</v>
      </c>
      <c r="AY21" s="149">
        <f>LOOKUP(AY20,$AT$19:$AT$24,$AU$19:$AU$24)</f>
        <v>0.4</v>
      </c>
      <c r="AZ21" s="149"/>
      <c r="BA21" s="149">
        <f>LOOKUP(BA20,$AT$19:$AT$24,$AU$19:$AU$24)</f>
        <v>0.45</v>
      </c>
      <c r="BB21" s="149">
        <f>LOOKUP(AY21,$AU$19:$AU$24,$AV$19:$AV$24)</f>
        <v>1.09</v>
      </c>
      <c r="BC21" s="149">
        <f>LOOKUP(BA21,$AU$19:$AU$24,$AV$19:$AV$24)</f>
        <v>1.1</v>
      </c>
      <c r="BD21" s="155">
        <f>IF(AX21=AT25,AU25,((BC21-BB21)/(BA21-AY21))*(AX21-AY21)+BB21)</f>
        <v>1.0934885280000002</v>
      </c>
      <c r="BE21" s="105">
        <v>12</v>
      </c>
      <c r="BF21" s="100">
        <v>11</v>
      </c>
      <c r="BG21" s="100">
        <v>0.0687</v>
      </c>
      <c r="BH21" s="100">
        <v>0.0786</v>
      </c>
      <c r="BI21" s="100">
        <v>0.0887</v>
      </c>
      <c r="BJ21" s="100">
        <v>0.0988</v>
      </c>
      <c r="BK21" s="100">
        <v>0.1088</v>
      </c>
    </row>
    <row r="22" spans="13:57" ht="21" customHeight="1">
      <c r="M22" s="177"/>
      <c r="N22" s="177"/>
      <c r="Z22" s="20"/>
      <c r="AB22" s="23"/>
      <c r="AC22" s="23"/>
      <c r="AD22" s="23"/>
      <c r="AI22" s="11"/>
      <c r="AT22" s="145">
        <v>4</v>
      </c>
      <c r="AU22" s="146">
        <v>0.4</v>
      </c>
      <c r="AV22" s="146">
        <v>1.09</v>
      </c>
      <c r="AW22" s="52"/>
      <c r="AX22" s="153" t="s">
        <v>88</v>
      </c>
      <c r="AY22" s="154">
        <f>LOOKUP(AX23,$AU$19:$AU$24,$AT$19:$AT$24)</f>
        <v>3</v>
      </c>
      <c r="AZ22" s="154"/>
      <c r="BA22" s="154">
        <f>AY22+1</f>
        <v>4</v>
      </c>
      <c r="BD22" s="20"/>
      <c r="BE22"/>
    </row>
    <row r="23" spans="6:66" ht="12" customHeight="1">
      <c r="F23" s="160" t="s">
        <v>77</v>
      </c>
      <c r="G23" s="160" t="s">
        <v>93</v>
      </c>
      <c r="I23" s="161" t="s">
        <v>80</v>
      </c>
      <c r="J23" s="162" t="s">
        <v>78</v>
      </c>
      <c r="Z23" s="20"/>
      <c r="AB23" s="23"/>
      <c r="AC23" s="23"/>
      <c r="AD23" s="23"/>
      <c r="AI23" s="11"/>
      <c r="AT23" s="147">
        <v>5</v>
      </c>
      <c r="AU23" s="146">
        <v>0.45</v>
      </c>
      <c r="AV23" s="146">
        <v>1.1</v>
      </c>
      <c r="AW23" s="52">
        <v>3</v>
      </c>
      <c r="AX23" s="155">
        <f>LOOKUP(AW23,$B$26:$B$45,$P$26:$P$45)</f>
        <v>0.35909886</v>
      </c>
      <c r="AY23" s="149">
        <f>LOOKUP(AY22,$AT$19:$AT$24,$AU$19:$AU$24)</f>
        <v>0.35</v>
      </c>
      <c r="AZ23" s="149"/>
      <c r="BA23" s="149">
        <f>LOOKUP(BA22,$AT$19:$AT$24,$AU$19:$AU$24)</f>
        <v>0.4</v>
      </c>
      <c r="BB23" s="149">
        <f>LOOKUP(AY23,$AU$19:$AU$24,$AV$19:$AV$24)</f>
        <v>1.08</v>
      </c>
      <c r="BC23" s="149">
        <f>LOOKUP(BA23,$AU$19:$AU$24,$AV$19:$AV$24)</f>
        <v>1.09</v>
      </c>
      <c r="BD23" s="155">
        <f>IF(AX23=AT27,AU27,((BC23-BB23)/(BA23-AY23))*(AX23-AY23)+BB23)</f>
        <v>1.081819772</v>
      </c>
      <c r="BE23" s="20"/>
      <c r="BF23" s="94" t="s">
        <v>76</v>
      </c>
      <c r="BG23" s="94" t="s">
        <v>43</v>
      </c>
      <c r="BH23" s="94" t="s">
        <v>44</v>
      </c>
      <c r="BI23" s="94" t="s">
        <v>22</v>
      </c>
      <c r="BJ23" s="94" t="s">
        <v>45</v>
      </c>
      <c r="BK23" s="94" t="s">
        <v>46</v>
      </c>
      <c r="BL23" s="103" t="s">
        <v>51</v>
      </c>
      <c r="BM23" s="103" t="s">
        <v>52</v>
      </c>
      <c r="BN23" s="104" t="s">
        <v>53</v>
      </c>
    </row>
    <row r="24" spans="2:66" s="52" customFormat="1" ht="18" customHeight="1">
      <c r="B24" s="54"/>
      <c r="C24" s="55"/>
      <c r="D24" s="55"/>
      <c r="E24" s="55"/>
      <c r="F24" s="55"/>
      <c r="G24" s="55"/>
      <c r="H24" s="55"/>
      <c r="I24" s="55"/>
      <c r="J24" s="55"/>
      <c r="K24" s="55"/>
      <c r="L24" s="10"/>
      <c r="M24" s="10"/>
      <c r="N24" s="10"/>
      <c r="P24" s="10"/>
      <c r="Q24" s="10"/>
      <c r="R24" s="10"/>
      <c r="S24" s="10"/>
      <c r="T24" s="10"/>
      <c r="U24" s="10"/>
      <c r="V24" s="10"/>
      <c r="W24" s="10"/>
      <c r="X24" s="10"/>
      <c r="Y24" s="53"/>
      <c r="Z24" s="20"/>
      <c r="AA24" s="56"/>
      <c r="AH24" s="57"/>
      <c r="AJ24" s="10"/>
      <c r="AK24" s="10"/>
      <c r="AL24" s="10"/>
      <c r="AM24" s="10"/>
      <c r="AN24" s="10"/>
      <c r="AO24" s="10"/>
      <c r="AP24" s="10"/>
      <c r="AQ24" s="10"/>
      <c r="AR24" s="10"/>
      <c r="AS24" s="10"/>
      <c r="AT24" s="147">
        <v>6</v>
      </c>
      <c r="AU24" s="146">
        <v>0.5</v>
      </c>
      <c r="AV24" s="146">
        <v>1.11</v>
      </c>
      <c r="AX24" s="153" t="s">
        <v>88</v>
      </c>
      <c r="AY24" s="154">
        <f>LOOKUP(AX25,$AU$19:$AU$24,$AT$19:$AT$24)</f>
        <v>2</v>
      </c>
      <c r="AZ24" s="154"/>
      <c r="BA24" s="154">
        <f>AY24+1</f>
        <v>3</v>
      </c>
      <c r="BB24" s="10"/>
      <c r="BC24" s="10"/>
      <c r="BD24" s="20"/>
      <c r="BF24" s="67" t="s">
        <v>21</v>
      </c>
      <c r="BG24" s="67">
        <f>LOOKUP(BF25,$BF$10:$BF$21,$BE$10:$BE$21)</f>
        <v>6</v>
      </c>
      <c r="BH24" s="67">
        <f>BG24+1</f>
        <v>7</v>
      </c>
      <c r="BI24" s="68"/>
      <c r="BJ24" s="67">
        <f>LOOKUP(BI25,$BF$10:$BK$10,$BF$8:$BK$8)</f>
        <v>4</v>
      </c>
      <c r="BK24" s="67">
        <f>BJ24+1</f>
        <v>5</v>
      </c>
      <c r="BN24" s="69"/>
    </row>
    <row r="25" spans="2:66" s="52" customFormat="1" ht="30.75" customHeight="1" thickBot="1">
      <c r="B25" s="58" t="s">
        <v>31</v>
      </c>
      <c r="C25" s="172" t="s">
        <v>36</v>
      </c>
      <c r="D25" s="173" t="s">
        <v>66</v>
      </c>
      <c r="E25" s="172" t="s">
        <v>72</v>
      </c>
      <c r="F25" s="172" t="s">
        <v>32</v>
      </c>
      <c r="G25" s="174" t="s">
        <v>39</v>
      </c>
      <c r="H25" s="10"/>
      <c r="I25" s="10"/>
      <c r="J25" s="59" t="s">
        <v>34</v>
      </c>
      <c r="K25" s="59" t="s">
        <v>81</v>
      </c>
      <c r="L25" s="59" t="s">
        <v>79</v>
      </c>
      <c r="P25" s="125" t="s">
        <v>22</v>
      </c>
      <c r="Q25" s="123" t="s">
        <v>75</v>
      </c>
      <c r="R25" s="127" t="s">
        <v>71</v>
      </c>
      <c r="S25" s="128" t="s">
        <v>33</v>
      </c>
      <c r="T25" s="128" t="s">
        <v>56</v>
      </c>
      <c r="U25" s="130" t="s">
        <v>38</v>
      </c>
      <c r="V25" s="128" t="s">
        <v>47</v>
      </c>
      <c r="W25" s="131" t="s">
        <v>37</v>
      </c>
      <c r="X25" s="123" t="s">
        <v>84</v>
      </c>
      <c r="Y25" s="10"/>
      <c r="Z25" s="20"/>
      <c r="AA25" s="60" t="s">
        <v>76</v>
      </c>
      <c r="AB25" s="60" t="s">
        <v>43</v>
      </c>
      <c r="AC25" s="60" t="s">
        <v>44</v>
      </c>
      <c r="AD25" s="60" t="s">
        <v>22</v>
      </c>
      <c r="AE25" s="60" t="s">
        <v>45</v>
      </c>
      <c r="AF25" s="60" t="s">
        <v>46</v>
      </c>
      <c r="AG25" s="61" t="s">
        <v>51</v>
      </c>
      <c r="AH25" s="61" t="s">
        <v>52</v>
      </c>
      <c r="AI25" s="62" t="s">
        <v>53</v>
      </c>
      <c r="AJ25" s="20"/>
      <c r="AK25" s="63" t="s">
        <v>76</v>
      </c>
      <c r="AL25" s="63" t="s">
        <v>43</v>
      </c>
      <c r="AM25" s="63" t="s">
        <v>44</v>
      </c>
      <c r="AN25" s="63" t="s">
        <v>22</v>
      </c>
      <c r="AO25" s="63" t="s">
        <v>45</v>
      </c>
      <c r="AP25" s="63" t="s">
        <v>46</v>
      </c>
      <c r="AQ25" s="64" t="s">
        <v>51</v>
      </c>
      <c r="AR25" s="64" t="s">
        <v>52</v>
      </c>
      <c r="AS25" s="65" t="s">
        <v>53</v>
      </c>
      <c r="AU25" s="47"/>
      <c r="AV25" s="47"/>
      <c r="AW25" s="52">
        <v>4</v>
      </c>
      <c r="AX25" s="155">
        <f>LOOKUP(AW25,$B$26:$B$45,$P$26:$P$45)</f>
        <v>0.34972886000000003</v>
      </c>
      <c r="AY25" s="149">
        <f>LOOKUP(AY24,$AT$19:$AT$24,$AU$19:$AU$24)</f>
        <v>0.3</v>
      </c>
      <c r="AZ25" s="149"/>
      <c r="BA25" s="149">
        <f>LOOKUP(BA24,$AT$19:$AT$24,$AU$19:$AU$24)</f>
        <v>0.35</v>
      </c>
      <c r="BB25" s="149">
        <f>LOOKUP(AY25,$AU$19:$AU$24,$AV$19:$AV$24)</f>
        <v>1.07</v>
      </c>
      <c r="BC25" s="149">
        <f>LOOKUP(BA25,$AU$19:$AU$24,$AV$19:$AV$24)</f>
        <v>1.08</v>
      </c>
      <c r="BD25" s="155">
        <f>IF(AX25=AT29,AU29,((BC25-BB25)/(BA25-AY25))*(AX25-AY25)+BB25)</f>
        <v>1.079945772</v>
      </c>
      <c r="BE25" s="69">
        <v>1</v>
      </c>
      <c r="BF25" s="106">
        <f>LOOKUP(BE25,$B$26:$B$45,$Q$26:$Q$45)</f>
        <v>5.5</v>
      </c>
      <c r="BG25" s="107">
        <f>LOOKUP(BG24,$BE$10:$BE$21,$BF$10:$BF$21)</f>
        <v>5</v>
      </c>
      <c r="BH25" s="107">
        <f>LOOKUP(BH24,$BE$10:$BE$21,$BF$10:$BF$21)</f>
        <v>6</v>
      </c>
      <c r="BI25" s="106">
        <f>LOOKUP(BE25,$B$26:$B$45,$P$26:$P$45)</f>
        <v>0.4174426400000001</v>
      </c>
      <c r="BJ25" s="94">
        <f>LOOKUP(BJ24,$BF$8:$BK$8,$BF$10:$BK$10)</f>
        <v>0.4</v>
      </c>
      <c r="BK25" s="94">
        <f>LOOKUP(BK24,$BF$8:$BK$8,$BF$10:$BK$10)</f>
        <v>0.45</v>
      </c>
      <c r="BL25" s="108">
        <f>((BJ26-BG26)/(BK25-BJ25))*(BI25-BJ25)+BG26</f>
        <v>0.21702361440000004</v>
      </c>
      <c r="BM25" s="109">
        <f>((BK26-BH26)/(BK25-BJ25))*(BI25-BJ25)+BH26</f>
        <v>0.17897705600000002</v>
      </c>
      <c r="BN25" s="110">
        <f>((BM25-BL25)/(BH25-BG25))*(BF25-BG25)+BL25</f>
        <v>0.19800033520000004</v>
      </c>
    </row>
    <row r="26" spans="2:67" s="52" customFormat="1" ht="15" customHeight="1" thickBot="1">
      <c r="B26" s="8">
        <v>1</v>
      </c>
      <c r="C26" s="175">
        <f>IF(CálculoMamo1!C66="","",CálculoMamo1!C66)</f>
        <v>45</v>
      </c>
      <c r="D26" s="175">
        <f>IF(CálculoMamo1!D66="","",CálculoMamo1!D66)</f>
        <v>5</v>
      </c>
      <c r="E26" s="175">
        <f>IF(CálculoMamo1!E66="","",CálculoMamo1!E66)</f>
        <v>26</v>
      </c>
      <c r="F26" s="175">
        <f>IF(CálculoMamo1!F66="","",CálculoMamo1!F66)</f>
        <v>162</v>
      </c>
      <c r="G26" s="175" t="str">
        <f>IF(CálculoMamo1!G66="","",CálculoMamo1!G66)</f>
        <v>Mo-Rh</v>
      </c>
      <c r="J26" s="66">
        <f aca="true" t="shared" si="0" ref="J26:J45">IF(S26="","",T26*F26*10/S26^2)</f>
        <v>8.941721694797243</v>
      </c>
      <c r="K26" s="135">
        <f aca="true" t="shared" si="1" ref="K26:K45">IF(J26="","",J26*X26)</f>
        <v>9.777670093829505</v>
      </c>
      <c r="L26" s="66">
        <f aca="true" t="shared" si="2" ref="L26:L45">IF(J26="","",J26*U26*W26*V26)</f>
        <v>1.87136990377509</v>
      </c>
      <c r="P26" s="126">
        <f aca="true" t="shared" si="3" ref="P26:P45">IF(F26="","",IF(G26=$BC$10,$AY$10*E26^2+$AZ$10*E26+$BB$10,IF(G26=$BC$11,$AY$11*E26^2+$AZ$11*E26+$BB$11,$AY$12*E26^2+$AZ$12*E26+$BB$12)))</f>
        <v>0.4174426400000001</v>
      </c>
      <c r="Q26" s="124">
        <f aca="true" t="shared" si="4" ref="Q26:Q45">IF(D26="","",D26+$G$21)</f>
        <v>5.5</v>
      </c>
      <c r="R26" s="129">
        <f aca="true" t="shared" si="5" ref="R26:R45">IF(E26="","",LOOKUP(E26,$M$10:$M$21,$N$10:$N$21))</f>
        <v>25.9</v>
      </c>
      <c r="S26" s="129">
        <f aca="true" t="shared" si="6" ref="S26:S45">IF(D26="","",$G$19-($G$20+D26+$G$21))</f>
        <v>58.5</v>
      </c>
      <c r="T26" s="132">
        <f aca="true" t="shared" si="7" ref="T26:T45">IF(F26="","",IF(G26=$BC$10,$BA$10*R26^$AX$10,IF(G26=$BC$11,$BA$11*R26^$AX$11,$BA$12*R26^$AX$12)))</f>
        <v>18.889387080259176</v>
      </c>
      <c r="U26" s="133">
        <f>IF(D26="","",IF(C26&lt;50,AI27,AS27))</f>
        <v>1.0393255736</v>
      </c>
      <c r="V26" s="133">
        <f>IF(D26="","",BN25)</f>
        <v>0.19800033520000004</v>
      </c>
      <c r="W26" s="134">
        <f aca="true" t="shared" si="8" ref="W26:W45">IF(G26="","",LOOKUP(G26,$AB$3:$AB$5,$AC$3:$AC$5))</f>
        <v>1.017</v>
      </c>
      <c r="X26" s="126">
        <f>BD19</f>
        <v>1.0934885280000002</v>
      </c>
      <c r="AA26" s="67" t="s">
        <v>21</v>
      </c>
      <c r="AB26" s="67">
        <f>LOOKUP(AA27,$AB$10:$AB$20,$AA$10:$AA$20)</f>
        <v>5</v>
      </c>
      <c r="AC26" s="67">
        <f>AB26+1</f>
        <v>6</v>
      </c>
      <c r="AD26" s="68"/>
      <c r="AE26" s="67">
        <f>LOOKUP(AD27,$AB$10:$AG$10,$AB$8:$AG$8)</f>
        <v>4</v>
      </c>
      <c r="AF26" s="67">
        <f>AE26+1</f>
        <v>5</v>
      </c>
      <c r="AI26" s="69"/>
      <c r="AK26" s="67" t="s">
        <v>21</v>
      </c>
      <c r="AL26" s="67">
        <f>LOOKUP(AK27,$AK$10:$AK$20,$AJ$10:$AJ$20)</f>
        <v>5</v>
      </c>
      <c r="AM26" s="67">
        <f>AL26+1</f>
        <v>6</v>
      </c>
      <c r="AN26" s="68"/>
      <c r="AO26" s="67">
        <f>LOOKUP(AN27,$AB$10:$AG$10,$AB$8:$AG$8)</f>
        <v>4</v>
      </c>
      <c r="AP26" s="67">
        <f>AO26+1</f>
        <v>5</v>
      </c>
      <c r="AS26" s="69"/>
      <c r="AU26" s="47"/>
      <c r="AV26" s="47"/>
      <c r="AX26" s="153" t="s">
        <v>88</v>
      </c>
      <c r="AY26" s="154">
        <f>LOOKUP(AX27,$AU$19:$AU$24,$AT$19:$AT$24)</f>
        <v>2</v>
      </c>
      <c r="AZ26" s="154"/>
      <c r="BA26" s="154">
        <f>AY26+1</f>
        <v>3</v>
      </c>
      <c r="BB26" s="10"/>
      <c r="BC26" s="10"/>
      <c r="BD26" s="20"/>
      <c r="BE26" s="80"/>
      <c r="BG26" s="111">
        <f>HLOOKUP(BJ25,$BF$10:$BK$21,BG24)</f>
        <v>0.209</v>
      </c>
      <c r="BH26" s="112">
        <f>HLOOKUP(BJ25,$BF$10:$BK$21,BH24)</f>
        <v>0.172</v>
      </c>
      <c r="BI26" s="113"/>
      <c r="BJ26" s="114">
        <f>HLOOKUP(BK25,$BF$10:$BK$21,BG24)</f>
        <v>0.232</v>
      </c>
      <c r="BK26" s="115">
        <f>HLOOKUP(BK25,$BF$10:$BK$21,BH24)</f>
        <v>0.192</v>
      </c>
      <c r="BM26" s="57"/>
      <c r="BN26" s="69"/>
      <c r="BO26"/>
    </row>
    <row r="27" spans="2:67" s="52" customFormat="1" ht="15" customHeight="1" thickBot="1">
      <c r="B27" s="8">
        <v>2</v>
      </c>
      <c r="C27" s="175">
        <f>IF(CálculoMamo1!C67="","",CálculoMamo1!C67)</f>
        <v>45</v>
      </c>
      <c r="D27" s="175">
        <f>IF(CálculoMamo1!D67="","",CálculoMamo1!D67)</f>
        <v>5.1</v>
      </c>
      <c r="E27" s="175">
        <f>IF(CálculoMamo1!E67="","",CálculoMamo1!E67)</f>
        <v>26</v>
      </c>
      <c r="F27" s="175">
        <f>IF(CálculoMamo1!F67="","",CálculoMamo1!F67)</f>
        <v>157</v>
      </c>
      <c r="G27" s="175" t="str">
        <f>IF(CálculoMamo1!G67="","",CálculoMamo1!G67)</f>
        <v>Mo-Rh</v>
      </c>
      <c r="J27" s="66">
        <f t="shared" si="0"/>
        <v>8.695445239493488</v>
      </c>
      <c r="K27" s="135">
        <f t="shared" si="1"/>
        <v>9.508369615238342</v>
      </c>
      <c r="L27" s="66">
        <f t="shared" si="2"/>
        <v>1.7967686146294026</v>
      </c>
      <c r="P27" s="126">
        <f t="shared" si="3"/>
        <v>0.4174426400000001</v>
      </c>
      <c r="Q27" s="124">
        <f t="shared" si="4"/>
        <v>5.6</v>
      </c>
      <c r="R27" s="129">
        <f t="shared" si="5"/>
        <v>25.9</v>
      </c>
      <c r="S27" s="129">
        <f t="shared" si="6"/>
        <v>58.4</v>
      </c>
      <c r="T27" s="132">
        <f t="shared" si="7"/>
        <v>18.889387080259176</v>
      </c>
      <c r="U27" s="133">
        <f>IF(D27="","",IF(C27&lt;50,AI30,AS30))</f>
        <v>1.04626045888</v>
      </c>
      <c r="V27" s="133">
        <f>IF(D27="","",BN28)</f>
        <v>0.19419567936000004</v>
      </c>
      <c r="W27" s="134">
        <f t="shared" si="8"/>
        <v>1.017</v>
      </c>
      <c r="X27" s="126">
        <f>BD21</f>
        <v>1.0934885280000002</v>
      </c>
      <c r="Z27" s="69">
        <v>1</v>
      </c>
      <c r="AA27" s="70">
        <f>LOOKUP(Z27,$B$26:$B$45,$Q$26:$Q$45)</f>
        <v>5.5</v>
      </c>
      <c r="AB27" s="71">
        <f>LOOKUP(AB26,$AA$10:$AA$20,$AB$10:$AB$20)</f>
        <v>5</v>
      </c>
      <c r="AC27" s="71">
        <f>LOOKUP(AC26,$AA$10:$AA$20,$AB$10:$AB$20)</f>
        <v>6</v>
      </c>
      <c r="AD27" s="70">
        <f>LOOKUP(Z27,$B$26:$B$45,$P$26:$P$45)</f>
        <v>0.4174426400000001</v>
      </c>
      <c r="AE27" s="60">
        <f>LOOKUP(AE26,$AB$8:$AF$8,$AB$10:$AF$10)</f>
        <v>0.4</v>
      </c>
      <c r="AF27" s="60">
        <f>LOOKUP(AF26,$AB$8:$AG$8,$AB$10:$AG$10)</f>
        <v>0.45</v>
      </c>
      <c r="AG27" s="72">
        <f>((AE28-AB28)/(AF27-AE27))*(AD27-AE27)+AB28</f>
        <v>1.0046511472</v>
      </c>
      <c r="AH27" s="73">
        <f>((AF28-AC28)/(AF27-AE27))*(AD27-AE27)+AC28</f>
        <v>1.074</v>
      </c>
      <c r="AI27" s="74">
        <f>((AH27-AG27)/(AC27-AB27))*(AA27-AB27)+AG27</f>
        <v>1.0393255736</v>
      </c>
      <c r="AJ27" s="69">
        <v>1</v>
      </c>
      <c r="AK27" s="75">
        <f>LOOKUP(AJ27,$B$26:$B$45,$Q$26:$Q$45)</f>
        <v>5.5</v>
      </c>
      <c r="AL27" s="76">
        <f>LOOKUP(AL26,$AJ$10:$AJ$20,$AK$10:$AK$20)</f>
        <v>5</v>
      </c>
      <c r="AM27" s="76">
        <f>LOOKUP(AM26,$AJ$10:$AJ$20,$AK$10:$AK$20)</f>
        <v>6</v>
      </c>
      <c r="AN27" s="75">
        <f>LOOKUP(AJ27,$B$26:$B$45,$P$26:$P$45)</f>
        <v>0.4174426400000001</v>
      </c>
      <c r="AO27" s="63">
        <f>LOOKUP(AO26,$AB$8:$AF$8,$AB$10:$AF$10)</f>
        <v>0.4</v>
      </c>
      <c r="AP27" s="63">
        <f>LOOKUP(AP26,$AB$8:$AG$8,$AB$10:$AG$10)</f>
        <v>0.45</v>
      </c>
      <c r="AQ27" s="77">
        <f>((AO28-AL28)/(AP27-AO27))*(AN27-AO27)+AL28</f>
        <v>1.0799534416</v>
      </c>
      <c r="AR27" s="78">
        <f>((AP28-AM28)/(AP27-AO27))*(AN27-AO27)+AM28</f>
        <v>1.1506511472</v>
      </c>
      <c r="AS27" s="79">
        <f>((AR27-AQ27)/(AM27-AL27))*(AK27-AL27)+AQ27</f>
        <v>1.1153022944000002</v>
      </c>
      <c r="AU27" s="47"/>
      <c r="AV27" s="47"/>
      <c r="AW27" s="52">
        <v>5</v>
      </c>
      <c r="AX27" s="155">
        <f>LOOKUP(AW27,$B$26:$B$45,$P$26:$P$45)</f>
        <v>0.34972886000000003</v>
      </c>
      <c r="AY27" s="149">
        <f>LOOKUP(AY26,$AT$19:$AT$24,$AU$19:$AU$24)</f>
        <v>0.3</v>
      </c>
      <c r="AZ27" s="149"/>
      <c r="BA27" s="149">
        <f>LOOKUP(BA26,$AT$19:$AT$24,$AU$19:$AU$24)</f>
        <v>0.35</v>
      </c>
      <c r="BB27" s="149">
        <f>LOOKUP(AY27,$AU$19:$AU$24,$AV$19:$AV$24)</f>
        <v>1.07</v>
      </c>
      <c r="BC27" s="149">
        <f>LOOKUP(BA27,$AU$19:$AU$24,$AV$19:$AV$24)</f>
        <v>1.08</v>
      </c>
      <c r="BD27" s="155">
        <f>IF(AX27=AT31,AU31,((BC27-BB27)/(BA27-AY27))*(AX27-AY27)+BB27)</f>
        <v>1.079945772</v>
      </c>
      <c r="BF27" s="67" t="s">
        <v>21</v>
      </c>
      <c r="BG27" s="67">
        <f>LOOKUP(BF28,$BF$10:$BF$21,$BE$10:$BE$21)</f>
        <v>6</v>
      </c>
      <c r="BH27" s="67">
        <f>BG27+1</f>
        <v>7</v>
      </c>
      <c r="BI27" s="68"/>
      <c r="BJ27" s="67">
        <f>LOOKUP(BI28,$BF$10:$BK$10,$BF$8:$BK$8)</f>
        <v>4</v>
      </c>
      <c r="BK27" s="67">
        <f>BJ27+1</f>
        <v>5</v>
      </c>
      <c r="BN27" s="69"/>
      <c r="BO27"/>
    </row>
    <row r="28" spans="2:67" s="52" customFormat="1" ht="15" customHeight="1" thickBot="1">
      <c r="B28" s="8">
        <v>3</v>
      </c>
      <c r="C28" s="175">
        <f>IF(CálculoMamo1!C68="","",CálculoMamo1!C68)</f>
        <v>44</v>
      </c>
      <c r="D28" s="175">
        <f>IF(CálculoMamo1!D68="","",CálculoMamo1!D68)</f>
        <v>4.1</v>
      </c>
      <c r="E28" s="175">
        <f>IF(CálculoMamo1!E68="","",CálculoMamo1!E68)</f>
        <v>28</v>
      </c>
      <c r="F28" s="175">
        <f>IF(CálculoMamo1!F68="","",CálculoMamo1!F68)</f>
        <v>62</v>
      </c>
      <c r="G28" s="175" t="str">
        <f>IF(CálculoMamo1!G68="","",CálculoMamo1!G68)</f>
        <v>Mo-Mo</v>
      </c>
      <c r="J28" s="66">
        <f t="shared" si="0"/>
        <v>5.20128331576143</v>
      </c>
      <c r="K28" s="135">
        <f t="shared" si="1"/>
        <v>5.626851130764435</v>
      </c>
      <c r="L28" s="66">
        <f t="shared" si="2"/>
        <v>1.0610861509101182</v>
      </c>
      <c r="P28" s="126">
        <f t="shared" si="3"/>
        <v>0.35909886</v>
      </c>
      <c r="Q28" s="124">
        <f t="shared" si="4"/>
        <v>4.6</v>
      </c>
      <c r="R28" s="129">
        <f t="shared" si="5"/>
        <v>28.1</v>
      </c>
      <c r="S28" s="129">
        <f t="shared" si="6"/>
        <v>59.4</v>
      </c>
      <c r="T28" s="132">
        <f t="shared" si="7"/>
        <v>29.6</v>
      </c>
      <c r="U28" s="133">
        <f>IF(D28="","",IF(C28&lt;50,AI33,AS33))</f>
        <v>0.9803455817599999</v>
      </c>
      <c r="V28" s="133">
        <f>IF(D28="","",BN31)</f>
        <v>0.20809466192000003</v>
      </c>
      <c r="W28" s="134">
        <f t="shared" si="8"/>
        <v>1</v>
      </c>
      <c r="X28" s="126">
        <f>BD23</f>
        <v>1.081819772</v>
      </c>
      <c r="Z28" s="80"/>
      <c r="AB28" s="81">
        <f>HLOOKUP(AE27,$AB$10:$AG$20,AB26)</f>
        <v>1.005</v>
      </c>
      <c r="AC28" s="82">
        <f>HLOOKUP(AE27,$AB$10:$AG$20,AC26)</f>
        <v>1.074</v>
      </c>
      <c r="AD28" s="83"/>
      <c r="AE28" s="81">
        <f>HLOOKUP(AF27,$AB$10:$AG$20,AB26)</f>
        <v>1.004</v>
      </c>
      <c r="AF28" s="82">
        <f>HLOOKUP(AF27,$AB$10:$AG$20,AC26)</f>
        <v>1.074</v>
      </c>
      <c r="AH28" s="57"/>
      <c r="AI28" s="69"/>
      <c r="AJ28" s="80"/>
      <c r="AL28" s="84">
        <f>HLOOKUP(AO27,$AK$10:$AP$20,AL26)</f>
        <v>1.081</v>
      </c>
      <c r="AM28" s="85">
        <f>HLOOKUP(AO27,$AK$10:$AP$20,AM26)</f>
        <v>1.151</v>
      </c>
      <c r="AN28" s="86"/>
      <c r="AO28" s="87">
        <f>HLOOKUP(AP27,$AK$10:$AP$20,AL26)</f>
        <v>1.078</v>
      </c>
      <c r="AP28" s="88">
        <f>HLOOKUP(AP27,$AK$10:$AP$20,AM26)</f>
        <v>1.15</v>
      </c>
      <c r="AR28" s="57"/>
      <c r="AS28" s="69"/>
      <c r="AU28" s="47"/>
      <c r="AV28" s="47"/>
      <c r="AX28" s="153" t="s">
        <v>88</v>
      </c>
      <c r="AY28" s="154">
        <f>LOOKUP(AX29,$AU$19:$AU$24,$AT$19:$AT$24)</f>
        <v>2</v>
      </c>
      <c r="AZ28" s="154"/>
      <c r="BA28" s="154">
        <f>AY28+1</f>
        <v>3</v>
      </c>
      <c r="BB28" s="10"/>
      <c r="BC28" s="10"/>
      <c r="BD28" s="20"/>
      <c r="BE28" s="69">
        <v>2</v>
      </c>
      <c r="BF28" s="106">
        <f>LOOKUP(BE28,$B$26:$B$45,$Q$26:$Q$45)</f>
        <v>5.6</v>
      </c>
      <c r="BG28" s="107">
        <f>LOOKUP(BG27,$BE$10:$BE$21,$BF$10:$BF$21)</f>
        <v>5</v>
      </c>
      <c r="BH28" s="107">
        <f>LOOKUP(BH27,$BE$10:$BE$21,$BF$10:$BF$21)</f>
        <v>6</v>
      </c>
      <c r="BI28" s="106">
        <f>LOOKUP(BE28,$B$26:$B$45,$P$26:$P$45)</f>
        <v>0.4174426400000001</v>
      </c>
      <c r="BJ28" s="94">
        <f>LOOKUP(BJ27,$BF$8:$BK$8,$BF$10:$BK$10)</f>
        <v>0.4</v>
      </c>
      <c r="BK28" s="94">
        <f>LOOKUP(BK27,$BF$8:$BK$8,$BF$10:$BK$10)</f>
        <v>0.45</v>
      </c>
      <c r="BL28" s="108">
        <f>((BJ29-BG29)/(BK28-BJ28))*(BI28-BJ28)+BG29</f>
        <v>0.21702361440000004</v>
      </c>
      <c r="BM28" s="109">
        <f>((BK29-BH29)/(BK28-BJ28))*(BI28-BJ28)+BH29</f>
        <v>0.17897705600000002</v>
      </c>
      <c r="BN28" s="110">
        <f>((BM28-BL28)/(BH28-BG28))*(BF28-BG28)+BL28</f>
        <v>0.19419567936000004</v>
      </c>
      <c r="BO28"/>
    </row>
    <row r="29" spans="2:67" s="52" customFormat="1" ht="15" customHeight="1" thickBot="1">
      <c r="B29" s="8">
        <v>4</v>
      </c>
      <c r="C29" s="175">
        <f>IF(CálculoMamo1!C69="","",CálculoMamo1!C69)</f>
        <v>54</v>
      </c>
      <c r="D29" s="175">
        <f>IF(CálculoMamo1!D69="","",CálculoMamo1!D69)</f>
        <v>4.9</v>
      </c>
      <c r="E29" s="175">
        <f>IF(CálculoMamo1!E69="","",CálculoMamo1!E69)</f>
        <v>27</v>
      </c>
      <c r="F29" s="175">
        <f>IF(CálculoMamo1!F69="","",CálculoMamo1!F69)</f>
        <v>114</v>
      </c>
      <c r="G29" s="175" t="str">
        <f>IF(CálculoMamo1!G69="","",CálculoMamo1!G69)</f>
        <v>Mo-Mo</v>
      </c>
      <c r="J29" s="66">
        <f t="shared" si="0"/>
        <v>8.696271894321157</v>
      </c>
      <c r="K29" s="135">
        <f t="shared" si="1"/>
        <v>9.391502064434565</v>
      </c>
      <c r="L29" s="66">
        <f t="shared" si="2"/>
        <v>1.6814132384122507</v>
      </c>
      <c r="P29" s="126">
        <f t="shared" si="3"/>
        <v>0.34972886000000003</v>
      </c>
      <c r="Q29" s="124">
        <f t="shared" si="4"/>
        <v>5.4</v>
      </c>
      <c r="R29" s="129">
        <f t="shared" si="5"/>
        <v>27</v>
      </c>
      <c r="S29" s="129">
        <f t="shared" si="6"/>
        <v>58.6</v>
      </c>
      <c r="T29" s="132">
        <f t="shared" si="7"/>
        <v>26.19530687212551</v>
      </c>
      <c r="U29" s="133">
        <f>IF(D29="","",IF(C29&lt;50,AI36,AS36))</f>
        <v>1.1132216912</v>
      </c>
      <c r="V29" s="133">
        <f>IF(D29="","",BN34)</f>
        <v>0.17368395208</v>
      </c>
      <c r="W29" s="134">
        <f t="shared" si="8"/>
        <v>1</v>
      </c>
      <c r="X29" s="126">
        <f>BD25</f>
        <v>1.079945772</v>
      </c>
      <c r="AA29" s="67" t="s">
        <v>21</v>
      </c>
      <c r="AB29" s="67">
        <f>LOOKUP(AA30,$AB$10:$AB$20,$AA$10:$AA$20)</f>
        <v>5</v>
      </c>
      <c r="AC29" s="67">
        <f>AB29+1</f>
        <v>6</v>
      </c>
      <c r="AD29" s="68"/>
      <c r="AE29" s="67">
        <f>LOOKUP(AD30,$AB$10:$AG$10,$AB$8:$AG$8)</f>
        <v>4</v>
      </c>
      <c r="AF29" s="67">
        <f>AE29+1</f>
        <v>5</v>
      </c>
      <c r="AI29" s="69"/>
      <c r="AK29" s="67" t="s">
        <v>21</v>
      </c>
      <c r="AL29" s="67">
        <f>LOOKUP(AK30,$AK$10:$AK$20,$AJ$10:$AJ$20)</f>
        <v>5</v>
      </c>
      <c r="AM29" s="67">
        <f>AL29+1</f>
        <v>6</v>
      </c>
      <c r="AN29" s="68"/>
      <c r="AO29" s="67">
        <f>LOOKUP(AN30,$AB$10:$AG$10,$AB$8:$AG$8)</f>
        <v>4</v>
      </c>
      <c r="AP29" s="67">
        <f>AO29+1</f>
        <v>5</v>
      </c>
      <c r="AS29" s="69"/>
      <c r="AU29" s="47"/>
      <c r="AV29" s="47"/>
      <c r="AW29" s="52">
        <v>6</v>
      </c>
      <c r="AX29" s="155">
        <f>LOOKUP(AW29,$B$26:$B$45,$P$26:$P$45)</f>
        <v>0.33970685999999994</v>
      </c>
      <c r="AY29" s="149">
        <f>LOOKUP(AY28,$AT$19:$AT$24,$AU$19:$AU$24)</f>
        <v>0.3</v>
      </c>
      <c r="AZ29" s="149"/>
      <c r="BA29" s="149">
        <f>LOOKUP(BA28,$AT$19:$AT$24,$AU$19:$AU$24)</f>
        <v>0.35</v>
      </c>
      <c r="BB29" s="149">
        <f>LOOKUP(AY29,$AU$19:$AU$24,$AV$19:$AV$24)</f>
        <v>1.07</v>
      </c>
      <c r="BC29" s="149">
        <f>LOOKUP(BA29,$AU$19:$AU$24,$AV$19:$AV$24)</f>
        <v>1.08</v>
      </c>
      <c r="BD29" s="155">
        <f>IF(AX29=AT33,AU33,((BC29-BB29)/(BA29-AY29))*(AX29-AY29)+BB29)</f>
        <v>1.077941372</v>
      </c>
      <c r="BE29" s="80"/>
      <c r="BG29" s="111">
        <f>HLOOKUP(BJ28,$BF$10:$BK$21,BG27)</f>
        <v>0.209</v>
      </c>
      <c r="BH29" s="112">
        <f>HLOOKUP(BJ28,$BF$10:$BK$21,BH27)</f>
        <v>0.172</v>
      </c>
      <c r="BI29" s="113"/>
      <c r="BJ29" s="114">
        <f>HLOOKUP(BK28,$BF$10:$BK$21,BG27)</f>
        <v>0.232</v>
      </c>
      <c r="BK29" s="115">
        <f>HLOOKUP(BK28,$BF$10:$BK$21,BH27)</f>
        <v>0.192</v>
      </c>
      <c r="BM29" s="57"/>
      <c r="BN29" s="69"/>
      <c r="BO29"/>
    </row>
    <row r="30" spans="2:67" s="52" customFormat="1" ht="15" customHeight="1" thickBot="1">
      <c r="B30" s="8">
        <v>5</v>
      </c>
      <c r="C30" s="175">
        <f>IF(CálculoMamo1!C70="","",CálculoMamo1!C70)</f>
        <v>50</v>
      </c>
      <c r="D30" s="175">
        <f>IF(CálculoMamo1!D70="","",CálculoMamo1!D70)</f>
        <v>5.2</v>
      </c>
      <c r="E30" s="175">
        <f>IF(CálculoMamo1!E70="","",CálculoMamo1!E70)</f>
        <v>27</v>
      </c>
      <c r="F30" s="175">
        <f>IF(CálculoMamo1!F70="","",CálculoMamo1!F70)</f>
        <v>94</v>
      </c>
      <c r="G30" s="175" t="str">
        <f>IF(CálculoMamo1!G70="","",CálculoMamo1!G70)</f>
        <v>Mo-Mo</v>
      </c>
      <c r="J30" s="66">
        <f t="shared" si="0"/>
        <v>7.244597047800305</v>
      </c>
      <c r="K30" s="135">
        <f t="shared" si="1"/>
        <v>7.823771951615622</v>
      </c>
      <c r="L30" s="66">
        <f t="shared" si="2"/>
        <v>1.3487106146654544</v>
      </c>
      <c r="P30" s="126">
        <f t="shared" si="3"/>
        <v>0.34972886000000003</v>
      </c>
      <c r="Q30" s="124">
        <f t="shared" si="4"/>
        <v>5.7</v>
      </c>
      <c r="R30" s="129">
        <f t="shared" si="5"/>
        <v>27</v>
      </c>
      <c r="S30" s="129">
        <f t="shared" si="6"/>
        <v>58.3</v>
      </c>
      <c r="T30" s="132">
        <f t="shared" si="7"/>
        <v>26.19530687212551</v>
      </c>
      <c r="U30" s="133">
        <f>IF(D30="","",IF(C30&lt;50,AI39,AS39))</f>
        <v>1.1366216912</v>
      </c>
      <c r="V30" s="133">
        <f>IF(D30="","",BN37)</f>
        <v>0.16379045944000004</v>
      </c>
      <c r="W30" s="134">
        <f t="shared" si="8"/>
        <v>1</v>
      </c>
      <c r="X30" s="126">
        <f>BD27</f>
        <v>1.079945772</v>
      </c>
      <c r="Z30" s="69">
        <v>2</v>
      </c>
      <c r="AA30" s="70">
        <f>LOOKUP(Z30,$B$26:$B$45,$Q$26:$Q$45)</f>
        <v>5.6</v>
      </c>
      <c r="AB30" s="71">
        <f>LOOKUP(AB29,$AA$10:$AA$20,$AB$10:$AB$20)</f>
        <v>5</v>
      </c>
      <c r="AC30" s="71">
        <f>LOOKUP(AC29,$AA$10:$AA$20,$AB$10:$AB$20)</f>
        <v>6</v>
      </c>
      <c r="AD30" s="70">
        <f>LOOKUP(Z30,$B$26:$B$45,$P$26:$P$45)</f>
        <v>0.4174426400000001</v>
      </c>
      <c r="AE30" s="60">
        <f>LOOKUP(AE29,$AB$8:$AF$8,$AB$10:$AF$10)</f>
        <v>0.4</v>
      </c>
      <c r="AF30" s="60">
        <f>LOOKUP(AF29,$AB$8:$AG$8,$AB$10:$AG$10)</f>
        <v>0.45</v>
      </c>
      <c r="AG30" s="72">
        <f>((AE31-AB31)/(AF30-AE30))*(AD30-AE30)+AB31</f>
        <v>1.0046511472</v>
      </c>
      <c r="AH30" s="73">
        <f>((AF31-AC31)/(AF30-AE30))*(AD30-AE30)+AC31</f>
        <v>1.074</v>
      </c>
      <c r="AI30" s="74">
        <f>((AH30-AG30)/(AC30-AB30))*(AA30-AB30)+AG30</f>
        <v>1.04626045888</v>
      </c>
      <c r="AJ30" s="69">
        <v>2</v>
      </c>
      <c r="AK30" s="75">
        <f>LOOKUP(AJ30,$B$26:$B$45,$Q$26:$Q$45)</f>
        <v>5.6</v>
      </c>
      <c r="AL30" s="76">
        <f>LOOKUP(AL29,$AJ$10:$AJ$20,$AK$10:$AK$20)</f>
        <v>5</v>
      </c>
      <c r="AM30" s="76">
        <f>LOOKUP(AM29,$AJ$10:$AJ$20,$AK$10:$AK$20)</f>
        <v>6</v>
      </c>
      <c r="AN30" s="75">
        <f>LOOKUP(AJ30,$B$26:$B$45,$P$26:$P$45)</f>
        <v>0.4174426400000001</v>
      </c>
      <c r="AO30" s="63">
        <f>LOOKUP(AO29,$AB$8:$AF$8,$AB$10:$AF$10)</f>
        <v>0.4</v>
      </c>
      <c r="AP30" s="63">
        <f>LOOKUP(AP29,$AB$8:$AG$8,$AB$10:$AG$10)</f>
        <v>0.45</v>
      </c>
      <c r="AQ30" s="77">
        <f>((AO31-AL31)/(AP30-AO30))*(AN30-AO30)+AL31</f>
        <v>1.0799534416</v>
      </c>
      <c r="AR30" s="78">
        <f>((AP31-AM31)/(AP30-AO30))*(AN30-AO30)+AM31</f>
        <v>1.1506511472</v>
      </c>
      <c r="AS30" s="79">
        <f>((AR30-AQ30)/(AM30-AL30))*(AK30-AL30)+AQ30</f>
        <v>1.12237206496</v>
      </c>
      <c r="AU30" s="47"/>
      <c r="AV30" s="47"/>
      <c r="AX30" s="153" t="s">
        <v>88</v>
      </c>
      <c r="AY30" s="154">
        <f>LOOKUP(AX31,$AU$19:$AU$24,$AT$19:$AT$24)</f>
        <v>3</v>
      </c>
      <c r="AZ30" s="154"/>
      <c r="BA30" s="154">
        <f>AY30+1</f>
        <v>4</v>
      </c>
      <c r="BB30" s="10"/>
      <c r="BC30" s="10"/>
      <c r="BD30" s="20"/>
      <c r="BF30" s="67" t="s">
        <v>21</v>
      </c>
      <c r="BG30" s="67">
        <f>LOOKUP(BF31,$BF$10:$BF$21,$BE$10:$BE$21)</f>
        <v>5</v>
      </c>
      <c r="BH30" s="67">
        <f>BG30+1</f>
        <v>6</v>
      </c>
      <c r="BI30" s="68"/>
      <c r="BJ30" s="67">
        <f>LOOKUP(BI31,$BF$10:$BK$10,$BF$8:$BK$8)</f>
        <v>3</v>
      </c>
      <c r="BK30" s="67">
        <f>BJ30+1</f>
        <v>4</v>
      </c>
      <c r="BN30" s="69"/>
      <c r="BO30"/>
    </row>
    <row r="31" spans="2:67" s="52" customFormat="1" ht="15" customHeight="1" thickBot="1">
      <c r="B31" s="8">
        <v>6</v>
      </c>
      <c r="C31" s="175">
        <f>IF(CálculoMamo1!C71="","",CálculoMamo1!C71)</f>
        <v>45</v>
      </c>
      <c r="D31" s="175">
        <f>IF(CálculoMamo1!D71="","",CálculoMamo1!D71)</f>
        <v>3.9</v>
      </c>
      <c r="E31" s="175">
        <f>IF(CálculoMamo1!E71="","",CálculoMamo1!E71)</f>
        <v>26</v>
      </c>
      <c r="F31" s="175">
        <f>IF(CálculoMamo1!F71="","",CálculoMamo1!F71)</f>
        <v>84</v>
      </c>
      <c r="G31" s="175" t="str">
        <f>IF(CálculoMamo1!G71="","",CálculoMamo1!G71)</f>
        <v>Mo-Mo</v>
      </c>
      <c r="J31" s="66">
        <f t="shared" si="0"/>
        <v>5.4542421697430195</v>
      </c>
      <c r="K31" s="135">
        <f t="shared" si="1"/>
        <v>5.879353287673047</v>
      </c>
      <c r="L31" s="66">
        <f t="shared" si="2"/>
        <v>1.09821714769032</v>
      </c>
      <c r="P31" s="126">
        <f t="shared" si="3"/>
        <v>0.33970685999999994</v>
      </c>
      <c r="Q31" s="124">
        <f t="shared" si="4"/>
        <v>4.4</v>
      </c>
      <c r="R31" s="129">
        <f t="shared" si="5"/>
        <v>25.9</v>
      </c>
      <c r="S31" s="129">
        <f t="shared" si="6"/>
        <v>59.6</v>
      </c>
      <c r="T31" s="132">
        <f t="shared" si="7"/>
        <v>23.0646915067552</v>
      </c>
      <c r="U31" s="133">
        <f>IF(D31="","",IF(C31&lt;50,AI42,AS42))</f>
        <v>0.9674294469599999</v>
      </c>
      <c r="V31" s="133">
        <f>IF(D31="","",BN40)</f>
        <v>0.20812991231999994</v>
      </c>
      <c r="W31" s="134">
        <f t="shared" si="8"/>
        <v>1</v>
      </c>
      <c r="X31" s="126">
        <f>BD29</f>
        <v>1.077941372</v>
      </c>
      <c r="Z31" s="80"/>
      <c r="AB31" s="81">
        <f>HLOOKUP(AE30,$AB$10:$AG$20,AB29)</f>
        <v>1.005</v>
      </c>
      <c r="AC31" s="82">
        <f>HLOOKUP(AE30,$AB$10:$AG$20,AC29)</f>
        <v>1.074</v>
      </c>
      <c r="AD31" s="83"/>
      <c r="AE31" s="81">
        <f>HLOOKUP(AF30,$AB$10:$AG$20,AB29)</f>
        <v>1.004</v>
      </c>
      <c r="AF31" s="82">
        <f>HLOOKUP(AF30,$AB$10:$AG$20,AC29)</f>
        <v>1.074</v>
      </c>
      <c r="AH31" s="57"/>
      <c r="AI31" s="69"/>
      <c r="AJ31" s="80"/>
      <c r="AL31" s="84">
        <f>HLOOKUP(AO30,$AK$10:$AP$20,AL29)</f>
        <v>1.081</v>
      </c>
      <c r="AM31" s="85">
        <f>HLOOKUP(AO30,$AK$10:$AP$20,AM29)</f>
        <v>1.151</v>
      </c>
      <c r="AN31" s="86"/>
      <c r="AO31" s="87">
        <f>HLOOKUP(AP30,$AK$10:$AP$20,AL29)</f>
        <v>1.078</v>
      </c>
      <c r="AP31" s="88">
        <f>HLOOKUP(AP30,$AK$10:$AP$20,AM29)</f>
        <v>1.15</v>
      </c>
      <c r="AR31" s="57"/>
      <c r="AS31" s="69"/>
      <c r="AU31" s="47"/>
      <c r="AV31" s="47"/>
      <c r="AW31" s="52">
        <v>7</v>
      </c>
      <c r="AX31" s="155">
        <f>LOOKUP(AW31,$B$26:$B$45,$P$26:$P$45)</f>
        <v>0.35909886</v>
      </c>
      <c r="AY31" s="149">
        <f>LOOKUP(AY30,$AT$19:$AT$24,$AU$19:$AU$24)</f>
        <v>0.35</v>
      </c>
      <c r="AZ31" s="149"/>
      <c r="BA31" s="149">
        <f>LOOKUP(BA30,$AT$19:$AT$24,$AU$19:$AU$24)</f>
        <v>0.4</v>
      </c>
      <c r="BB31" s="149">
        <f>LOOKUP(AY31,$AU$19:$AU$24,$AV$19:$AV$24)</f>
        <v>1.08</v>
      </c>
      <c r="BC31" s="149">
        <f>LOOKUP(BA31,$AU$19:$AU$24,$AV$19:$AV$24)</f>
        <v>1.09</v>
      </c>
      <c r="BD31" s="155">
        <f>IF(AX31=AT35,AU35,((BC31-BB31)/(BA31-AY31))*(AX31-AY31)+BB31)</f>
        <v>1.081819772</v>
      </c>
      <c r="BE31" s="69">
        <v>3</v>
      </c>
      <c r="BF31" s="106">
        <f>LOOKUP(BE31,$B$26:$B$45,$Q$26:$Q$45)</f>
        <v>4.6</v>
      </c>
      <c r="BG31" s="107">
        <f>LOOKUP(BG30,$BE$10:$BE$21,$BF$10:$BF$21)</f>
        <v>4.5</v>
      </c>
      <c r="BH31" s="107">
        <f>LOOKUP(BH30,$BE$10:$BE$21,$BF$10:$BF$21)</f>
        <v>5</v>
      </c>
      <c r="BI31" s="106">
        <f>LOOKUP(BE31,$B$26:$B$45,$P$26:$P$45)</f>
        <v>0.35909886</v>
      </c>
      <c r="BJ31" s="94">
        <f>LOOKUP(BJ30,$BF$8:$BK$8,$BF$10:$BK$10)</f>
        <v>0.35</v>
      </c>
      <c r="BK31" s="94">
        <f>LOOKUP(BK30,$BF$8:$BK$8,$BF$10:$BK$10)</f>
        <v>0.4</v>
      </c>
      <c r="BL31" s="108">
        <f>((BJ32-BG32)/(BK31-BJ31))*(BI31-BJ31)+BG32</f>
        <v>0.21236745280000002</v>
      </c>
      <c r="BM31" s="109">
        <f>((BK32-BH32)/(BK31-BJ31))*(BI31-BJ31)+BH32</f>
        <v>0.19100349840000003</v>
      </c>
      <c r="BN31" s="110">
        <f>((BM31-BL31)/(BH31-BG31))*(BF31-BG31)+BL31</f>
        <v>0.20809466192000003</v>
      </c>
      <c r="BO31"/>
    </row>
    <row r="32" spans="2:67" s="52" customFormat="1" ht="15" customHeight="1" thickBot="1">
      <c r="B32" s="8">
        <v>7</v>
      </c>
      <c r="C32" s="175">
        <f>IF(CálculoMamo1!C72="","",CálculoMamo1!C72)</f>
        <v>45</v>
      </c>
      <c r="D32" s="175">
        <f>IF(CálculoMamo1!D72="","",CálculoMamo1!D72)</f>
        <v>4.1</v>
      </c>
      <c r="E32" s="175">
        <f>IF(CálculoMamo1!E72="","",CálculoMamo1!E72)</f>
        <v>28</v>
      </c>
      <c r="F32" s="175">
        <f>IF(CálculoMamo1!F72="","",CálculoMamo1!F72)</f>
        <v>66</v>
      </c>
      <c r="G32" s="175" t="str">
        <f>IF(CálculoMamo1!G72="","",CálculoMamo1!G72)</f>
        <v>Mo-Mo</v>
      </c>
      <c r="J32" s="66">
        <f t="shared" si="0"/>
        <v>5.536849981294426</v>
      </c>
      <c r="K32" s="135">
        <f t="shared" si="1"/>
        <v>5.989873784362141</v>
      </c>
      <c r="L32" s="66">
        <f t="shared" si="2"/>
        <v>1.1295433219365776</v>
      </c>
      <c r="P32" s="126">
        <f t="shared" si="3"/>
        <v>0.35909886</v>
      </c>
      <c r="Q32" s="124">
        <f t="shared" si="4"/>
        <v>4.6</v>
      </c>
      <c r="R32" s="129">
        <f t="shared" si="5"/>
        <v>28.1</v>
      </c>
      <c r="S32" s="129">
        <f t="shared" si="6"/>
        <v>59.4</v>
      </c>
      <c r="T32" s="132">
        <f t="shared" si="7"/>
        <v>29.6</v>
      </c>
      <c r="U32" s="133">
        <f>IF(D32="","",IF(C32&lt;50,AI45,AS45))</f>
        <v>0.9803455817599999</v>
      </c>
      <c r="V32" s="133">
        <f>IF(D32="","",BN43)</f>
        <v>0.20809466192000003</v>
      </c>
      <c r="W32" s="134">
        <f t="shared" si="8"/>
        <v>1</v>
      </c>
      <c r="X32" s="126">
        <f>BD31</f>
        <v>1.081819772</v>
      </c>
      <c r="AA32" s="67" t="s">
        <v>21</v>
      </c>
      <c r="AB32" s="67">
        <f>LOOKUP(AA33,$AB$10:$AB$20,$AA$10:$AA$20)</f>
        <v>4</v>
      </c>
      <c r="AC32" s="67">
        <f>AB32+1</f>
        <v>5</v>
      </c>
      <c r="AD32" s="68"/>
      <c r="AE32" s="67">
        <f>LOOKUP(AD33,$AB$10:$AG$10,$AB$8:$AG$8)</f>
        <v>3</v>
      </c>
      <c r="AF32" s="67">
        <f>AE32+1</f>
        <v>4</v>
      </c>
      <c r="AI32" s="69"/>
      <c r="AK32" s="67" t="s">
        <v>21</v>
      </c>
      <c r="AL32" s="67">
        <f>LOOKUP(AK33,$AK$10:$AK$20,$AJ$10:$AJ$20)</f>
        <v>4</v>
      </c>
      <c r="AM32" s="67">
        <f>AL32+1</f>
        <v>5</v>
      </c>
      <c r="AN32" s="68"/>
      <c r="AO32" s="67">
        <f>LOOKUP(AN33,$AB$10:$AG$10,$AB$8:$AG$8)</f>
        <v>3</v>
      </c>
      <c r="AP32" s="67">
        <f>AO32+1</f>
        <v>4</v>
      </c>
      <c r="AS32" s="69"/>
      <c r="AX32" s="153" t="s">
        <v>88</v>
      </c>
      <c r="AY32" s="154">
        <f>LOOKUP(AX33,$AU$19:$AU$24,$AT$19:$AT$24)</f>
        <v>4</v>
      </c>
      <c r="AZ32" s="154"/>
      <c r="BA32" s="154">
        <f>AY32+1</f>
        <v>5</v>
      </c>
      <c r="BB32" s="10"/>
      <c r="BC32" s="10"/>
      <c r="BD32" s="20"/>
      <c r="BE32" s="80"/>
      <c r="BG32" s="111">
        <f>HLOOKUP(BJ31,$BF$10:$BK$21,BG30)</f>
        <v>0.208</v>
      </c>
      <c r="BH32" s="112">
        <f>HLOOKUP(BJ31,$BF$10:$BK$21,BH30)</f>
        <v>0.187</v>
      </c>
      <c r="BI32" s="113"/>
      <c r="BJ32" s="114">
        <f>HLOOKUP(BK31,$BF$10:$BK$21,BG30)</f>
        <v>0.232</v>
      </c>
      <c r="BK32" s="115">
        <f>HLOOKUP(BK31,$BF$10:$BK$21,BH30)</f>
        <v>0.209</v>
      </c>
      <c r="BM32" s="57"/>
      <c r="BN32" s="69"/>
      <c r="BO32"/>
    </row>
    <row r="33" spans="2:67" s="52" customFormat="1" ht="15" customHeight="1" thickBot="1">
      <c r="B33" s="8">
        <v>8</v>
      </c>
      <c r="C33" s="175">
        <f>IF(CálculoMamo1!C73="","",CálculoMamo1!C73)</f>
        <v>43</v>
      </c>
      <c r="D33" s="175">
        <f>IF(CálculoMamo1!D73="","",CálculoMamo1!D73)</f>
        <v>4.4</v>
      </c>
      <c r="E33" s="175">
        <f>IF(CálculoMamo1!E73="","",CálculoMamo1!E73)</f>
        <v>28</v>
      </c>
      <c r="F33" s="175">
        <f>IF(CálculoMamo1!F73="","",CálculoMamo1!F73)</f>
        <v>103</v>
      </c>
      <c r="G33" s="175" t="str">
        <f>IF(CálculoMamo1!G73="","",CálculoMamo1!G73)</f>
        <v>Rh-Rh</v>
      </c>
      <c r="J33" s="66">
        <f t="shared" si="0"/>
        <v>6.9299503837884115</v>
      </c>
      <c r="K33" s="135">
        <f t="shared" si="1"/>
        <v>7.621051522166968</v>
      </c>
      <c r="L33" s="66">
        <f t="shared" si="2"/>
        <v>1.7363892613097547</v>
      </c>
      <c r="P33" s="126">
        <f t="shared" si="3"/>
        <v>0.44863354</v>
      </c>
      <c r="Q33" s="124">
        <f t="shared" si="4"/>
        <v>4.9</v>
      </c>
      <c r="R33" s="129">
        <f t="shared" si="5"/>
        <v>28.1</v>
      </c>
      <c r="S33" s="129">
        <f t="shared" si="6"/>
        <v>59.1</v>
      </c>
      <c r="T33" s="132">
        <f t="shared" si="7"/>
        <v>23.5</v>
      </c>
      <c r="U33" s="133">
        <f>IF(D33="","",IF(C33&lt;50,AI48,AS48))</f>
        <v>0.99831913044</v>
      </c>
      <c r="V33" s="133">
        <f>IF(D33="","",BN46)</f>
        <v>0.23655503087999996</v>
      </c>
      <c r="W33" s="134">
        <f t="shared" si="8"/>
        <v>1.061</v>
      </c>
      <c r="X33" s="126">
        <f>BD33</f>
        <v>1.0997267080000002</v>
      </c>
      <c r="Z33" s="69">
        <v>3</v>
      </c>
      <c r="AA33" s="70">
        <f>LOOKUP(Z33,$B$26:$B$45,$Q$26:$Q$45)</f>
        <v>4.6</v>
      </c>
      <c r="AB33" s="71">
        <f>LOOKUP(AB32,$AA$10:$AA$20,$AB$10:$AB$20)</f>
        <v>4</v>
      </c>
      <c r="AC33" s="71">
        <f>LOOKUP(AC32,$AA$10:$AA$20,$AB$10:$AB$20)</f>
        <v>5</v>
      </c>
      <c r="AD33" s="70">
        <f>LOOKUP(Z33,$B$26:$B$45,$P$26:$P$45)</f>
        <v>0.35909886</v>
      </c>
      <c r="AE33" s="60">
        <f>LOOKUP(AE32,$AB$8:$AF$8,$AB$10:$AF$10)</f>
        <v>0.35</v>
      </c>
      <c r="AF33" s="60">
        <f>LOOKUP(AF32,$AB$8:$AG$8,$AB$10:$AG$10)</f>
        <v>0.4</v>
      </c>
      <c r="AG33" s="72">
        <f>((AE34-AB34)/(AF33-AE33))*(AD33-AE33)+AB34</f>
        <v>0.9433639544</v>
      </c>
      <c r="AH33" s="73">
        <f>((AF34-AC34)/(AF33-AE33))*(AD33-AE33)+AC34</f>
        <v>1.005</v>
      </c>
      <c r="AI33" s="74">
        <f>((AH33-AG33)/(AC33-AB33))*(AA33-AB33)+AG33</f>
        <v>0.9803455817599999</v>
      </c>
      <c r="AJ33" s="69">
        <v>3</v>
      </c>
      <c r="AK33" s="75">
        <f>LOOKUP(AJ33,$B$26:$B$45,$Q$26:$Q$45)</f>
        <v>4.6</v>
      </c>
      <c r="AL33" s="76">
        <f>LOOKUP(AL32,$AJ$10:$AJ$20,$AK$10:$AK$20)</f>
        <v>4</v>
      </c>
      <c r="AM33" s="76">
        <f>LOOKUP(AM32,$AJ$10:$AJ$20,$AK$10:$AK$20)</f>
        <v>5</v>
      </c>
      <c r="AN33" s="75">
        <f>LOOKUP(AJ33,$B$26:$B$45,$P$26:$P$45)</f>
        <v>0.35909886</v>
      </c>
      <c r="AO33" s="63">
        <f>LOOKUP(AO32,$AB$8:$AF$8,$AB$10:$AF$10)</f>
        <v>0.35</v>
      </c>
      <c r="AP33" s="63">
        <f>LOOKUP(AP32,$AB$8:$AG$8,$AB$10:$AG$10)</f>
        <v>0.4</v>
      </c>
      <c r="AQ33" s="77">
        <f>((AO34-AL34)/(AP33-AO33))*(AN33-AO33)+AL34</f>
        <v>1</v>
      </c>
      <c r="AR33" s="78">
        <f>((AP34-AM34)/(AP33-AO33))*(AN33-AO33)+AM34</f>
        <v>1.0818180228</v>
      </c>
      <c r="AS33" s="79">
        <f>((AR33-AQ33)/(AM33-AL33))*(AK33-AL33)+AQ33</f>
        <v>1.04909081368</v>
      </c>
      <c r="AW33" s="52">
        <v>8</v>
      </c>
      <c r="AX33" s="155">
        <f>LOOKUP(AW33,$B$26:$B$45,$P$26:$P$45)</f>
        <v>0.44863354</v>
      </c>
      <c r="AY33" s="149">
        <f>LOOKUP(AY32,$AT$19:$AT$24,$AU$19:$AU$24)</f>
        <v>0.4</v>
      </c>
      <c r="AZ33" s="149"/>
      <c r="BA33" s="149">
        <f>LOOKUP(BA32,$AT$19:$AT$24,$AU$19:$AU$24)</f>
        <v>0.45</v>
      </c>
      <c r="BB33" s="149">
        <f>LOOKUP(AY33,$AU$19:$AU$24,$AV$19:$AV$24)</f>
        <v>1.09</v>
      </c>
      <c r="BC33" s="149">
        <f>LOOKUP(BA33,$AU$19:$AU$24,$AV$19:$AV$24)</f>
        <v>1.1</v>
      </c>
      <c r="BD33" s="155">
        <f>IF(AX33=AT37,AU37,((BC33-BB33)/(BA33-AY33))*(AX33-AY33)+BB33)</f>
        <v>1.0997267080000002</v>
      </c>
      <c r="BF33" s="67" t="s">
        <v>21</v>
      </c>
      <c r="BG33" s="67">
        <f>LOOKUP(BF34,$BF$10:$BF$21,$BE$10:$BE$21)</f>
        <v>6</v>
      </c>
      <c r="BH33" s="67">
        <f>BG33+1</f>
        <v>7</v>
      </c>
      <c r="BI33" s="68"/>
      <c r="BJ33" s="67">
        <f>LOOKUP(BI34,$BF$10:$BK$10,$BF$8:$BK$8)</f>
        <v>2</v>
      </c>
      <c r="BK33" s="67">
        <f>BJ33+1</f>
        <v>3</v>
      </c>
      <c r="BN33" s="69"/>
      <c r="BO33"/>
    </row>
    <row r="34" spans="2:67" s="52" customFormat="1" ht="15" customHeight="1" thickBot="1">
      <c r="B34" s="8">
        <v>9</v>
      </c>
      <c r="C34" s="175">
        <f>IF(CálculoMamo1!C74="","",CálculoMamo1!C74)</f>
        <v>43</v>
      </c>
      <c r="D34" s="175">
        <f>IF(CálculoMamo1!D74="","",CálculoMamo1!D74)</f>
        <v>4.8</v>
      </c>
      <c r="E34" s="175">
        <f>IF(CálculoMamo1!E74="","",CálculoMamo1!E74)</f>
        <v>28</v>
      </c>
      <c r="F34" s="175">
        <f>IF(CálculoMamo1!F74="","",CálculoMamo1!F74)</f>
        <v>126</v>
      </c>
      <c r="G34" s="175" t="str">
        <f>IF(CálculoMamo1!G74="","",CálculoMamo1!G74)</f>
        <v>Rh-Rh</v>
      </c>
      <c r="J34" s="66">
        <f t="shared" si="0"/>
        <v>8.593344148777167</v>
      </c>
      <c r="K34" s="135">
        <f t="shared" si="1"/>
        <v>9.450330071445777</v>
      </c>
      <c r="L34" s="66">
        <f t="shared" si="2"/>
        <v>2.0503986813772026</v>
      </c>
      <c r="P34" s="126">
        <f t="shared" si="3"/>
        <v>0.44863354</v>
      </c>
      <c r="Q34" s="124">
        <f t="shared" si="4"/>
        <v>5.3</v>
      </c>
      <c r="R34" s="129">
        <f t="shared" si="5"/>
        <v>28.1</v>
      </c>
      <c r="S34" s="129">
        <f t="shared" si="6"/>
        <v>58.7</v>
      </c>
      <c r="T34" s="132">
        <f t="shared" si="7"/>
        <v>23.5</v>
      </c>
      <c r="U34" s="133">
        <f>IF(D34="","",IF(C34&lt;50,AI51,AS51))</f>
        <v>1.02501913044</v>
      </c>
      <c r="V34" s="133">
        <f>IF(D34="","",BN49)</f>
        <v>0.21939602468</v>
      </c>
      <c r="W34" s="134">
        <f t="shared" si="8"/>
        <v>1.061</v>
      </c>
      <c r="X34" s="126">
        <f>BD35</f>
        <v>1.0997267080000002</v>
      </c>
      <c r="Z34" s="80"/>
      <c r="AB34" s="81">
        <f>HLOOKUP(AE33,$AB$10:$AG$20,AB32)</f>
        <v>0.943</v>
      </c>
      <c r="AC34" s="82">
        <f>HLOOKUP(AE33,$AB$10:$AG$20,AC32)</f>
        <v>1.005</v>
      </c>
      <c r="AD34" s="83"/>
      <c r="AE34" s="81">
        <f>HLOOKUP(AF33,$AB$10:$AG$20,AB32)</f>
        <v>0.945</v>
      </c>
      <c r="AF34" s="82">
        <f>HLOOKUP(AF33,$AB$10:$AG$20,AC32)</f>
        <v>1.005</v>
      </c>
      <c r="AH34" s="57"/>
      <c r="AJ34" s="80"/>
      <c r="AL34" s="87">
        <f>HLOOKUP(AO33,$AK$10:$AP$20,AL32)</f>
        <v>1</v>
      </c>
      <c r="AM34" s="85">
        <f>HLOOKUP(AO33,$AK$10:$AP$20,AM32)</f>
        <v>1.082</v>
      </c>
      <c r="AN34" s="86"/>
      <c r="AO34" s="87">
        <f>HLOOKUP(AP33,$AK$10:$AP$20,AL32)</f>
        <v>1</v>
      </c>
      <c r="AP34" s="88">
        <f>HLOOKUP(AP33,$AK$10:$AP$20,AM32)</f>
        <v>1.081</v>
      </c>
      <c r="AR34" s="57"/>
      <c r="AS34" s="69"/>
      <c r="AX34" s="153" t="s">
        <v>88</v>
      </c>
      <c r="AY34" s="154">
        <f>LOOKUP(AX35,$AU$19:$AU$24,$AT$19:$AT$24)</f>
        <v>4</v>
      </c>
      <c r="AZ34" s="154"/>
      <c r="BA34" s="154">
        <f>AY34+1</f>
        <v>5</v>
      </c>
      <c r="BB34" s="10"/>
      <c r="BC34" s="10"/>
      <c r="BD34" s="20"/>
      <c r="BE34" s="69">
        <v>4</v>
      </c>
      <c r="BF34" s="106">
        <f>LOOKUP(BE34,$B$26:$B$45,$Q$26:$Q$45)</f>
        <v>5.4</v>
      </c>
      <c r="BG34" s="107">
        <f>LOOKUP(BG33,$BE$10:$BE$21,$BF$10:$BF$21)</f>
        <v>5</v>
      </c>
      <c r="BH34" s="107">
        <f>LOOKUP(BH33,$BE$10:$BE$21,$BF$10:$BF$21)</f>
        <v>6</v>
      </c>
      <c r="BI34" s="106">
        <f>LOOKUP(BE34,$B$26:$B$45,$P$26:$P$45)</f>
        <v>0.34972886000000003</v>
      </c>
      <c r="BJ34" s="94">
        <f>LOOKUP(BJ33,$BF$8:$BK$8,$BF$10:$BK$10)</f>
        <v>0.3</v>
      </c>
      <c r="BK34" s="94">
        <f>LOOKUP(BK33,$BF$8:$BK$8,$BF$10:$BK$10)</f>
        <v>0.35</v>
      </c>
      <c r="BL34" s="108">
        <f>((BJ35-BG35)/(BK34-BJ34))*(BI34-BJ34)+BG35</f>
        <v>0.18687527560000003</v>
      </c>
      <c r="BM34" s="109">
        <f>((BK35-BH35)/(BK34-BJ34))*(BI34-BJ34)+BH35</f>
        <v>0.15389696680000003</v>
      </c>
      <c r="BN34" s="110">
        <f>((BM34-BL34)/(BH34-BG34))*(BF34-BG34)+BL34</f>
        <v>0.17368395208</v>
      </c>
      <c r="BO34"/>
    </row>
    <row r="35" spans="2:67" s="52" customFormat="1" ht="15" customHeight="1" thickBot="1">
      <c r="B35" s="8">
        <v>10</v>
      </c>
      <c r="C35" s="175">
        <f>IF(CálculoMamo1!C75="","",CálculoMamo1!C75)</f>
        <v>58</v>
      </c>
      <c r="D35" s="175">
        <f>IF(CálculoMamo1!D75="","",CálculoMamo1!D75)</f>
        <v>4.9</v>
      </c>
      <c r="E35" s="175">
        <f>IF(CálculoMamo1!E75="","",CálculoMamo1!E75)</f>
        <v>27</v>
      </c>
      <c r="F35" s="175">
        <f>IF(CálculoMamo1!F75="","",CálculoMamo1!F75)</f>
        <v>114</v>
      </c>
      <c r="G35" s="175" t="str">
        <f>IF(CálculoMamo1!G75="","",CálculoMamo1!G75)</f>
        <v>Mo-Mo</v>
      </c>
      <c r="J35" s="66">
        <f t="shared" si="0"/>
        <v>8.696271894321157</v>
      </c>
      <c r="K35" s="135">
        <f t="shared" si="1"/>
        <v>9.391502064434565</v>
      </c>
      <c r="L35" s="66">
        <f t="shared" si="2"/>
        <v>1.6814132384122507</v>
      </c>
      <c r="P35" s="126">
        <f t="shared" si="3"/>
        <v>0.34972886000000003</v>
      </c>
      <c r="Q35" s="124">
        <f t="shared" si="4"/>
        <v>5.4</v>
      </c>
      <c r="R35" s="129">
        <f t="shared" si="5"/>
        <v>27</v>
      </c>
      <c r="S35" s="129">
        <f t="shared" si="6"/>
        <v>58.6</v>
      </c>
      <c r="T35" s="132">
        <f t="shared" si="7"/>
        <v>26.19530687212551</v>
      </c>
      <c r="U35" s="133">
        <f>IF(D35="","",IF(C35&lt;50,AI54,AS54))</f>
        <v>1.1132216912</v>
      </c>
      <c r="V35" s="133">
        <f>IF(D35="","",BN52)</f>
        <v>0.17368395208</v>
      </c>
      <c r="W35" s="134">
        <f t="shared" si="8"/>
        <v>1</v>
      </c>
      <c r="X35" s="126">
        <f>BD37</f>
        <v>1.079945772</v>
      </c>
      <c r="AA35" s="67" t="s">
        <v>21</v>
      </c>
      <c r="AB35" s="67">
        <f>LOOKUP(AA36,$AB$10:$AB$20,$AA$10:$AA$20)</f>
        <v>5</v>
      </c>
      <c r="AC35" s="67">
        <f>AB35+1</f>
        <v>6</v>
      </c>
      <c r="AD35" s="68"/>
      <c r="AE35" s="67">
        <f>LOOKUP(AD36,$AB$10:$AG$10,$AB$8:$AG$8)</f>
        <v>2</v>
      </c>
      <c r="AF35" s="67">
        <f>AE35+1</f>
        <v>3</v>
      </c>
      <c r="AI35" s="69"/>
      <c r="AK35" s="67" t="s">
        <v>21</v>
      </c>
      <c r="AL35" s="67">
        <f>LOOKUP(AK36,$AK$10:$AK$20,$AJ$10:$AJ$20)</f>
        <v>5</v>
      </c>
      <c r="AM35" s="67">
        <f>AL35+1</f>
        <v>6</v>
      </c>
      <c r="AN35" s="68"/>
      <c r="AO35" s="67">
        <f>LOOKUP(AN36,$AB$10:$AG$10,$AB$8:$AG$8)</f>
        <v>2</v>
      </c>
      <c r="AP35" s="67">
        <f>AO35+1</f>
        <v>3</v>
      </c>
      <c r="AS35" s="69"/>
      <c r="AW35" s="52">
        <v>9</v>
      </c>
      <c r="AX35" s="155">
        <f>LOOKUP(AW35,$B$26:$B$45,$P$26:$P$45)</f>
        <v>0.44863354</v>
      </c>
      <c r="AY35" s="149">
        <f>LOOKUP(AY34,$AT$19:$AT$24,$AU$19:$AU$24)</f>
        <v>0.4</v>
      </c>
      <c r="AZ35" s="149"/>
      <c r="BA35" s="149">
        <f>LOOKUP(BA34,$AT$19:$AT$24,$AU$19:$AU$24)</f>
        <v>0.45</v>
      </c>
      <c r="BB35" s="149">
        <f>LOOKUP(AY35,$AU$19:$AU$24,$AV$19:$AV$24)</f>
        <v>1.09</v>
      </c>
      <c r="BC35" s="149">
        <f>LOOKUP(BA35,$AU$19:$AU$24,$AV$19:$AV$24)</f>
        <v>1.1</v>
      </c>
      <c r="BD35" s="155">
        <f>IF(AX35=AT39,AU39,((BC35-BB35)/(BA35-AY35))*(AX35-AY35)+BB35)</f>
        <v>1.0997267080000002</v>
      </c>
      <c r="BE35" s="80"/>
      <c r="BG35" s="111">
        <f>HLOOKUP(BJ34,$BF$10:$BK$21,BG33)</f>
        <v>0.164</v>
      </c>
      <c r="BH35" s="112">
        <f>HLOOKUP(BJ34,$BF$10:$BK$21,BH33)</f>
        <v>0.135</v>
      </c>
      <c r="BI35" s="113"/>
      <c r="BJ35" s="114">
        <f>HLOOKUP(BK34,$BF$10:$BK$21,BG33)</f>
        <v>0.187</v>
      </c>
      <c r="BK35" s="115">
        <f>HLOOKUP(BK34,$BF$10:$BK$21,BH33)</f>
        <v>0.154</v>
      </c>
      <c r="BM35" s="57"/>
      <c r="BN35" s="69"/>
      <c r="BO35"/>
    </row>
    <row r="36" spans="2:67" s="52" customFormat="1" ht="15" customHeight="1" thickBot="1">
      <c r="B36" s="8">
        <v>11</v>
      </c>
      <c r="C36" s="175">
        <f>IF(CálculoMamo1!C76="","",CálculoMamo1!C76)</f>
        <v>58</v>
      </c>
      <c r="D36" s="175">
        <f>IF(CálculoMamo1!D76="","",CálculoMamo1!D76)</f>
        <v>4.9</v>
      </c>
      <c r="E36" s="175">
        <f>IF(CálculoMamo1!E76="","",CálculoMamo1!E76)</f>
        <v>27</v>
      </c>
      <c r="F36" s="175">
        <f>IF(CálculoMamo1!F76="","",CálculoMamo1!F76)</f>
        <v>107</v>
      </c>
      <c r="G36" s="175" t="str">
        <f>IF(CálculoMamo1!G76="","",CálculoMamo1!G76)</f>
        <v>Mo-Mo</v>
      </c>
      <c r="J36" s="66">
        <f t="shared" si="0"/>
        <v>8.162290286775121</v>
      </c>
      <c r="K36" s="135">
        <f t="shared" si="1"/>
        <v>8.814830885039461</v>
      </c>
      <c r="L36" s="66">
        <f t="shared" si="2"/>
        <v>1.5781685658781652</v>
      </c>
      <c r="P36" s="126">
        <f t="shared" si="3"/>
        <v>0.34972886000000003</v>
      </c>
      <c r="Q36" s="124">
        <f t="shared" si="4"/>
        <v>5.4</v>
      </c>
      <c r="R36" s="129">
        <f t="shared" si="5"/>
        <v>27</v>
      </c>
      <c r="S36" s="129">
        <f t="shared" si="6"/>
        <v>58.6</v>
      </c>
      <c r="T36" s="132">
        <f t="shared" si="7"/>
        <v>26.19530687212551</v>
      </c>
      <c r="U36" s="133">
        <f>IF(D36="","",IF(C36&lt;50,AI57,AS57))</f>
        <v>1.1132216912</v>
      </c>
      <c r="V36" s="133">
        <f>IF(D36="","",BN55)</f>
        <v>0.17368395208</v>
      </c>
      <c r="W36" s="134">
        <f t="shared" si="8"/>
        <v>1</v>
      </c>
      <c r="X36" s="126">
        <f>BD39</f>
        <v>1.079945772</v>
      </c>
      <c r="Z36" s="69">
        <v>4</v>
      </c>
      <c r="AA36" s="70">
        <f>LOOKUP(Z36,$B$26:$B$45,$Q$26:$Q$45)</f>
        <v>5.4</v>
      </c>
      <c r="AB36" s="71">
        <f>LOOKUP(AB35,$AA$10:$AA$20,$AB$10:$AB$20)</f>
        <v>5</v>
      </c>
      <c r="AC36" s="71">
        <f>LOOKUP(AC35,$AA$10:$AA$20,$AB$10:$AB$20)</f>
        <v>6</v>
      </c>
      <c r="AD36" s="70">
        <f>LOOKUP(Z36,$B$26:$B$45,$P$26:$P$45)</f>
        <v>0.34972886000000003</v>
      </c>
      <c r="AE36" s="60">
        <f>LOOKUP(AE35,$AB$8:$AF$8,$AB$10:$AF$10)</f>
        <v>0.3</v>
      </c>
      <c r="AF36" s="60">
        <f>LOOKUP(AF35,$AB$8:$AG$8,$AB$10:$AG$10)</f>
        <v>0.35</v>
      </c>
      <c r="AG36" s="72">
        <f>((AE37-AB37)/(AF36-AE36))*(AD36-AE36)+AB37</f>
        <v>1.005</v>
      </c>
      <c r="AH36" s="73">
        <f>((AF37-AC37)/(AF36-AE36))*(AD36-AE36)+AC37</f>
        <v>1.0780108456000002</v>
      </c>
      <c r="AI36" s="74">
        <f>((AH36-AG36)/(AC36-AB36))*(AA36-AB36)+AG36</f>
        <v>1.0342043382400001</v>
      </c>
      <c r="AJ36" s="69">
        <v>4</v>
      </c>
      <c r="AK36" s="75">
        <f>LOOKUP(AJ36,$B$26:$B$45,$Q$26:$Q$45)</f>
        <v>5.4</v>
      </c>
      <c r="AL36" s="76">
        <f>LOOKUP(AL35,$AJ$10:$AJ$20,$AK$10:$AK$20)</f>
        <v>5</v>
      </c>
      <c r="AM36" s="76">
        <f>LOOKUP(AM35,$AJ$10:$AJ$20,$AK$10:$AK$20)</f>
        <v>6</v>
      </c>
      <c r="AN36" s="75">
        <f>LOOKUP(AJ36,$B$26:$B$45,$P$26:$P$45)</f>
        <v>0.34972886000000003</v>
      </c>
      <c r="AO36" s="63">
        <f>LOOKUP(AO35,$AB$8:$AF$8,$AB$10:$AF$10)</f>
        <v>0.3</v>
      </c>
      <c r="AP36" s="63">
        <f>LOOKUP(AP35,$AB$8:$AG$8,$AB$10:$AG$10)</f>
        <v>0.35</v>
      </c>
      <c r="AQ36" s="77">
        <f>((AO37-AL37)/(AP36-AO36))*(AN36-AO36)+AL37</f>
        <v>1.0820216912</v>
      </c>
      <c r="AR36" s="78">
        <f>((AP37-AM37)/(AP36-AO36))*(AN36-AO36)+AM37</f>
        <v>1.1600216911999999</v>
      </c>
      <c r="AS36" s="79">
        <f>((AR36-AQ36)/(AM36-AL36))*(AK36-AL36)+AQ36</f>
        <v>1.1132216912</v>
      </c>
      <c r="AX36" s="153" t="s">
        <v>88</v>
      </c>
      <c r="AY36" s="154">
        <f>LOOKUP(AX37,$AU$19:$AU$24,$AT$19:$AT$24)</f>
        <v>2</v>
      </c>
      <c r="AZ36" s="154"/>
      <c r="BA36" s="154">
        <f>AY36+1</f>
        <v>3</v>
      </c>
      <c r="BB36" s="10"/>
      <c r="BC36" s="10"/>
      <c r="BD36" s="20"/>
      <c r="BF36" s="67" t="s">
        <v>21</v>
      </c>
      <c r="BG36" s="67">
        <f>LOOKUP(BF37,$BF$10:$BF$21,$BE$10:$BE$21)</f>
        <v>6</v>
      </c>
      <c r="BH36" s="67">
        <f>BG36+1</f>
        <v>7</v>
      </c>
      <c r="BI36" s="68"/>
      <c r="BJ36" s="67">
        <f>LOOKUP(BI37,$BF$10:$BK$10,$BF$8:$BK$8)</f>
        <v>2</v>
      </c>
      <c r="BK36" s="67">
        <f>BJ36+1</f>
        <v>3</v>
      </c>
      <c r="BN36" s="69"/>
      <c r="BO36"/>
    </row>
    <row r="37" spans="2:67" s="52" customFormat="1" ht="15" customHeight="1" thickBot="1">
      <c r="B37" s="8">
        <v>12</v>
      </c>
      <c r="C37" s="175">
        <f>IF(CálculoMamo1!C77="","",CálculoMamo1!C77)</f>
        <v>49</v>
      </c>
      <c r="D37" s="175">
        <f>IF(CálculoMamo1!D77="","",CálculoMamo1!D77)</f>
        <v>5.3</v>
      </c>
      <c r="E37" s="175">
        <f>IF(CálculoMamo1!E77="","",CálculoMamo1!E77)</f>
        <v>28</v>
      </c>
      <c r="F37" s="175">
        <f>IF(CálculoMamo1!F77="","",CálculoMamo1!F77)</f>
        <v>116</v>
      </c>
      <c r="G37" s="175" t="str">
        <f>IF(CálculoMamo1!G77="","",CálculoMamo1!G77)</f>
        <v>Mo-Mo</v>
      </c>
      <c r="J37" s="66">
        <f t="shared" si="0"/>
        <v>10.136866593450714</v>
      </c>
      <c r="K37" s="135">
        <f t="shared" si="1"/>
        <v>10.966262706921269</v>
      </c>
      <c r="L37" s="66">
        <f t="shared" si="2"/>
        <v>1.767105210720348</v>
      </c>
      <c r="P37" s="126">
        <f t="shared" si="3"/>
        <v>0.35909886</v>
      </c>
      <c r="Q37" s="124">
        <f t="shared" si="4"/>
        <v>5.8</v>
      </c>
      <c r="R37" s="129">
        <f t="shared" si="5"/>
        <v>28.1</v>
      </c>
      <c r="S37" s="129">
        <f t="shared" si="6"/>
        <v>58.2</v>
      </c>
      <c r="T37" s="132">
        <f t="shared" si="7"/>
        <v>29.6</v>
      </c>
      <c r="U37" s="133">
        <f>IF(D37="","",IF(C37&lt;50,AI60,AS60))</f>
        <v>1.06281767296</v>
      </c>
      <c r="V37" s="133">
        <f>IF(D37="","",BN58)</f>
        <v>0.16402117136000002</v>
      </c>
      <c r="W37" s="134">
        <f t="shared" si="8"/>
        <v>1</v>
      </c>
      <c r="X37" s="126">
        <f>BD41</f>
        <v>1.081819772</v>
      </c>
      <c r="Z37" s="80"/>
      <c r="AB37" s="81">
        <f>HLOOKUP(AE36,$AB$10:$AG$20,AB35)</f>
        <v>1.005</v>
      </c>
      <c r="AC37" s="82">
        <f>HLOOKUP(AE36,$AB$10:$AG$20,AC35)</f>
        <v>1.08</v>
      </c>
      <c r="AD37" s="83"/>
      <c r="AE37" s="81">
        <f>HLOOKUP(AF36,$AB$10:$AG$20,AB35)</f>
        <v>1.005</v>
      </c>
      <c r="AF37" s="82">
        <f>HLOOKUP(AF36,$AB$10:$AG$20,AC35)</f>
        <v>1.078</v>
      </c>
      <c r="AH37" s="57"/>
      <c r="AJ37" s="80"/>
      <c r="AL37" s="87">
        <f>HLOOKUP(AO36,$AK$10:$AP$20,AL35)</f>
        <v>1.086</v>
      </c>
      <c r="AM37" s="85">
        <f>HLOOKUP(AO36,$AK$10:$AP$20,AM35)</f>
        <v>1.164</v>
      </c>
      <c r="AN37" s="86"/>
      <c r="AO37" s="87">
        <f>HLOOKUP(AP36,$AK$10:$AP$20,AL35)</f>
        <v>1.082</v>
      </c>
      <c r="AP37" s="88">
        <f>HLOOKUP(AP36,$AK$10:$AP$20,AM35)</f>
        <v>1.16</v>
      </c>
      <c r="AR37" s="57"/>
      <c r="AS37" s="69"/>
      <c r="AW37" s="52">
        <v>10</v>
      </c>
      <c r="AX37" s="155">
        <f>LOOKUP(AW37,$B$26:$B$45,$P$26:$P$45)</f>
        <v>0.34972886000000003</v>
      </c>
      <c r="AY37" s="149">
        <f>LOOKUP(AY36,$AT$19:$AT$24,$AU$19:$AU$24)</f>
        <v>0.3</v>
      </c>
      <c r="AZ37" s="149"/>
      <c r="BA37" s="149">
        <f>LOOKUP(BA36,$AT$19:$AT$24,$AU$19:$AU$24)</f>
        <v>0.35</v>
      </c>
      <c r="BB37" s="149">
        <f>LOOKUP(AY37,$AU$19:$AU$24,$AV$19:$AV$24)</f>
        <v>1.07</v>
      </c>
      <c r="BC37" s="149">
        <f>LOOKUP(BA37,$AU$19:$AU$24,$AV$19:$AV$24)</f>
        <v>1.08</v>
      </c>
      <c r="BD37" s="155">
        <f>IF(AX37=AT41,AU41,((BC37-BB37)/(BA37-AY37))*(AX37-AY37)+BB37)</f>
        <v>1.079945772</v>
      </c>
      <c r="BE37" s="69">
        <v>5</v>
      </c>
      <c r="BF37" s="106">
        <f>LOOKUP(BE37,$B$26:$B$45,$Q$26:$Q$45)</f>
        <v>5.7</v>
      </c>
      <c r="BG37" s="107">
        <f>LOOKUP(BG36,$BE$10:$BE$21,$BF$10:$BF$21)</f>
        <v>5</v>
      </c>
      <c r="BH37" s="107">
        <f>LOOKUP(BH36,$BE$10:$BE$21,$BF$10:$BF$21)</f>
        <v>6</v>
      </c>
      <c r="BI37" s="106">
        <f>LOOKUP(BE37,$B$26:$B$45,$P$26:$P$45)</f>
        <v>0.34972886000000003</v>
      </c>
      <c r="BJ37" s="94">
        <f>LOOKUP(BJ36,$BF$8:$BK$8,$BF$10:$BK$10)</f>
        <v>0.3</v>
      </c>
      <c r="BK37" s="94">
        <f>LOOKUP(BK36,$BF$8:$BK$8,$BF$10:$BK$10)</f>
        <v>0.35</v>
      </c>
      <c r="BL37" s="108">
        <f>((BJ38-BG38)/(BK37-BJ37))*(BI37-BJ37)+BG38</f>
        <v>0.18687527560000003</v>
      </c>
      <c r="BM37" s="109">
        <f>((BK38-BH38)/(BK37-BJ37))*(BI37-BJ37)+BH38</f>
        <v>0.15389696680000003</v>
      </c>
      <c r="BN37" s="110">
        <f>((BM37-BL37)/(BH37-BG37))*(BF37-BG37)+BL37</f>
        <v>0.16379045944000004</v>
      </c>
      <c r="BO37"/>
    </row>
    <row r="38" spans="2:67" s="52" customFormat="1" ht="15" customHeight="1" thickBot="1">
      <c r="B38" s="8">
        <v>13</v>
      </c>
      <c r="C38" s="175">
        <f>IF(CálculoMamo1!C78="","",CálculoMamo1!C78)</f>
        <v>49</v>
      </c>
      <c r="D38" s="175">
        <f>IF(CálculoMamo1!D78="","",CálculoMamo1!D78)</f>
        <v>5.6</v>
      </c>
      <c r="E38" s="175">
        <f>IF(CálculoMamo1!E78="","",CálculoMamo1!E78)</f>
        <v>28</v>
      </c>
      <c r="F38" s="175">
        <f>IF(CálculoMamo1!F78="","",CálculoMamo1!F78)</f>
        <v>126</v>
      </c>
      <c r="G38" s="175" t="str">
        <f>IF(CálculoMamo1!G78="","",CálculoMamo1!G78)</f>
        <v>Mo-Mo</v>
      </c>
      <c r="J38" s="66">
        <f t="shared" si="0"/>
        <v>11.125130875996671</v>
      </c>
      <c r="K38" s="135">
        <f t="shared" si="1"/>
        <v>12.03538654774088</v>
      </c>
      <c r="L38" s="66">
        <f t="shared" si="2"/>
        <v>1.867319493857128</v>
      </c>
      <c r="P38" s="126">
        <f t="shared" si="3"/>
        <v>0.35909886</v>
      </c>
      <c r="Q38" s="124">
        <f t="shared" si="4"/>
        <v>6.1</v>
      </c>
      <c r="R38" s="129">
        <f t="shared" si="5"/>
        <v>28.1</v>
      </c>
      <c r="S38" s="129">
        <f t="shared" si="6"/>
        <v>57.9</v>
      </c>
      <c r="T38" s="132">
        <f t="shared" si="7"/>
        <v>29.6</v>
      </c>
      <c r="U38" s="133">
        <f>IF(D38="","",IF(C38&lt;50,AI63,AS63))</f>
        <v>1.08413569576</v>
      </c>
      <c r="V38" s="133">
        <f>IF(D38="","",BN61)</f>
        <v>0.15482099644000002</v>
      </c>
      <c r="W38" s="134">
        <f t="shared" si="8"/>
        <v>1</v>
      </c>
      <c r="X38" s="126">
        <f>BD43</f>
        <v>1.081819772</v>
      </c>
      <c r="AA38" s="67" t="s">
        <v>21</v>
      </c>
      <c r="AB38" s="67">
        <f>LOOKUP(AA39,$AB$10:$AB$20,$AA$10:$AA$20)</f>
        <v>5</v>
      </c>
      <c r="AC38" s="67">
        <f>AB38+1</f>
        <v>6</v>
      </c>
      <c r="AD38" s="68"/>
      <c r="AE38" s="67">
        <f>LOOKUP(AD39,$AB$10:$AG$10,$AB$8:$AG$8)</f>
        <v>2</v>
      </c>
      <c r="AF38" s="67">
        <f>AE38+1</f>
        <v>3</v>
      </c>
      <c r="AI38" s="69"/>
      <c r="AK38" s="67" t="s">
        <v>21</v>
      </c>
      <c r="AL38" s="67">
        <f>LOOKUP(AK39,$AK$10:$AK$20,$AJ$10:$AJ$20)</f>
        <v>5</v>
      </c>
      <c r="AM38" s="67">
        <f>AL38+1</f>
        <v>6</v>
      </c>
      <c r="AN38" s="68"/>
      <c r="AO38" s="67">
        <f>LOOKUP(AN39,$AB$10:$AG$10,$AB$8:$AG$8)</f>
        <v>2</v>
      </c>
      <c r="AP38" s="67">
        <f>AO38+1</f>
        <v>3</v>
      </c>
      <c r="AS38" s="69"/>
      <c r="AX38" s="153" t="s">
        <v>88</v>
      </c>
      <c r="AY38" s="154">
        <f>LOOKUP(AX39,$AU$19:$AU$24,$AT$19:$AT$24)</f>
        <v>2</v>
      </c>
      <c r="AZ38" s="154"/>
      <c r="BA38" s="154">
        <f>AY38+1</f>
        <v>3</v>
      </c>
      <c r="BB38" s="10"/>
      <c r="BC38" s="10"/>
      <c r="BD38" s="20"/>
      <c r="BE38" s="80"/>
      <c r="BG38" s="111">
        <f>HLOOKUP(BJ37,$BF$10:$BK$21,BG36)</f>
        <v>0.164</v>
      </c>
      <c r="BH38" s="112">
        <f>HLOOKUP(BJ37,$BF$10:$BK$21,BH36)</f>
        <v>0.135</v>
      </c>
      <c r="BI38" s="113"/>
      <c r="BJ38" s="114">
        <f>HLOOKUP(BK37,$BF$10:$BK$21,BG36)</f>
        <v>0.187</v>
      </c>
      <c r="BK38" s="115">
        <f>HLOOKUP(BK37,$BF$10:$BK$21,BH36)</f>
        <v>0.154</v>
      </c>
      <c r="BM38" s="57"/>
      <c r="BN38" s="69"/>
      <c r="BO38"/>
    </row>
    <row r="39" spans="2:67" s="52" customFormat="1" ht="13.5" customHeight="1" thickBot="1">
      <c r="B39" s="8">
        <v>14</v>
      </c>
      <c r="C39" s="175">
        <f>IF(CálculoMamo1!C79="","",CálculoMamo1!C79)</f>
        <v>56</v>
      </c>
      <c r="D39" s="175">
        <f>IF(CálculoMamo1!D79="","",CálculoMamo1!D79)</f>
        <v>5.1</v>
      </c>
      <c r="E39" s="175">
        <f>IF(CálculoMamo1!E79="","",CálculoMamo1!E79)</f>
        <v>28</v>
      </c>
      <c r="F39" s="175">
        <f>IF(CálculoMamo1!F79="","",CálculoMamo1!F79)</f>
        <v>112</v>
      </c>
      <c r="G39" s="175" t="str">
        <f>IF(CálculoMamo1!G79="","",CálculoMamo1!G79)</f>
        <v>Mo-Mo</v>
      </c>
      <c r="J39" s="66">
        <f t="shared" si="0"/>
        <v>9.720397823231375</v>
      </c>
      <c r="K39" s="135">
        <f t="shared" si="1"/>
        <v>10.515718556877463</v>
      </c>
      <c r="L39" s="66">
        <f t="shared" si="2"/>
        <v>1.8719665783051085</v>
      </c>
      <c r="P39" s="126">
        <f t="shared" si="3"/>
        <v>0.35909886</v>
      </c>
      <c r="Q39" s="124">
        <f t="shared" si="4"/>
        <v>5.6</v>
      </c>
      <c r="R39" s="129">
        <f t="shared" si="5"/>
        <v>28.1</v>
      </c>
      <c r="S39" s="129">
        <f t="shared" si="6"/>
        <v>58.4</v>
      </c>
      <c r="T39" s="132">
        <f t="shared" si="7"/>
        <v>29.6</v>
      </c>
      <c r="U39" s="133">
        <f>IF(D39="","",IF(C39&lt;50,AI66,AS66))</f>
        <v>1.12774453224</v>
      </c>
      <c r="V39" s="133">
        <f>IF(D39="","",BN64)</f>
        <v>0.17076675312000003</v>
      </c>
      <c r="W39" s="134">
        <f t="shared" si="8"/>
        <v>1</v>
      </c>
      <c r="X39" s="126">
        <f>BD45</f>
        <v>1.081819772</v>
      </c>
      <c r="Z39" s="69">
        <v>5</v>
      </c>
      <c r="AA39" s="70">
        <f>LOOKUP(Z39,$B$26:$B$45,$Q$26:$Q$45)</f>
        <v>5.7</v>
      </c>
      <c r="AB39" s="71">
        <f>LOOKUP(AB38,$AA$10:$AA$20,$AB$10:$AB$20)</f>
        <v>5</v>
      </c>
      <c r="AC39" s="71">
        <f>LOOKUP(AC38,$AA$10:$AA$20,$AB$10:$AB$20)</f>
        <v>6</v>
      </c>
      <c r="AD39" s="70">
        <f>LOOKUP(Z39,$B$26:$B$45,$P$26:$P$45)</f>
        <v>0.34972886000000003</v>
      </c>
      <c r="AE39" s="60">
        <f>LOOKUP(AE38,$AB$8:$AF$8,$AB$10:$AF$10)</f>
        <v>0.3</v>
      </c>
      <c r="AF39" s="60">
        <f>LOOKUP(AF38,$AB$8:$AG$8,$AB$10:$AG$10)</f>
        <v>0.35</v>
      </c>
      <c r="AG39" s="72">
        <f>((AE40-AB40)/(AF39-AE39))*(AD39-AE39)+AB40</f>
        <v>1.005</v>
      </c>
      <c r="AH39" s="73">
        <f>((AF40-AC40)/(AF39-AE39))*(AD39-AE39)+AC40</f>
        <v>1.0780108456000002</v>
      </c>
      <c r="AI39" s="74">
        <f>((AH39-AG39)/(AC39-AB39))*(AA39-AB39)+AG39</f>
        <v>1.05610759192</v>
      </c>
      <c r="AJ39" s="69">
        <v>5</v>
      </c>
      <c r="AK39" s="75">
        <f>LOOKUP(AJ39,$B$26:$B$45,$Q$26:$Q$45)</f>
        <v>5.7</v>
      </c>
      <c r="AL39" s="76">
        <f>LOOKUP(AL38,$AJ$10:$AJ$20,$AK$10:$AK$20)</f>
        <v>5</v>
      </c>
      <c r="AM39" s="76">
        <f>LOOKUP(AM38,$AJ$10:$AJ$20,$AK$10:$AK$20)</f>
        <v>6</v>
      </c>
      <c r="AN39" s="75">
        <f>LOOKUP(AJ39,$B$26:$B$45,$P$26:$P$45)</f>
        <v>0.34972886000000003</v>
      </c>
      <c r="AO39" s="63">
        <f>LOOKUP(AO38,$AB$8:$AF$8,$AB$10:$AF$10)</f>
        <v>0.3</v>
      </c>
      <c r="AP39" s="63">
        <f>LOOKUP(AP38,$AB$8:$AG$8,$AB$10:$AG$10)</f>
        <v>0.35</v>
      </c>
      <c r="AQ39" s="77">
        <f>((AO40-AL40)/(AP39-AO39))*(AN39-AO39)+AL40</f>
        <v>1.0820216912</v>
      </c>
      <c r="AR39" s="78">
        <f>((AP40-AM40)/(AP39-AO39))*(AN39-AO39)+AM40</f>
        <v>1.1600216911999999</v>
      </c>
      <c r="AS39" s="79">
        <f>((AR39-AQ39)/(AM39-AL39))*(AK39-AL39)+AQ39</f>
        <v>1.1366216912</v>
      </c>
      <c r="AW39" s="52">
        <v>11</v>
      </c>
      <c r="AX39" s="155">
        <f>LOOKUP(AW39,$B$26:$B$45,$P$26:$P$45)</f>
        <v>0.34972886000000003</v>
      </c>
      <c r="AY39" s="149">
        <f>LOOKUP(AY38,$AT$19:$AT$24,$AU$19:$AU$24)</f>
        <v>0.3</v>
      </c>
      <c r="AZ39" s="149"/>
      <c r="BA39" s="149">
        <f>LOOKUP(BA38,$AT$19:$AT$24,$AU$19:$AU$24)</f>
        <v>0.35</v>
      </c>
      <c r="BB39" s="149">
        <f>LOOKUP(AY39,$AU$19:$AU$24,$AV$19:$AV$24)</f>
        <v>1.07</v>
      </c>
      <c r="BC39" s="149">
        <f>LOOKUP(BA39,$AU$19:$AU$24,$AV$19:$AV$24)</f>
        <v>1.08</v>
      </c>
      <c r="BD39" s="155">
        <f>IF(AX39=AT43,AU43,((BC39-BB39)/(BA39-AY39))*(AX39-AY39)+BB39)</f>
        <v>1.079945772</v>
      </c>
      <c r="BF39" s="67" t="s">
        <v>21</v>
      </c>
      <c r="BG39" s="67">
        <f>LOOKUP(BF40,$BF$10:$BF$21,$BE$10:$BE$21)</f>
        <v>4</v>
      </c>
      <c r="BH39" s="67">
        <f>BG39+1</f>
        <v>5</v>
      </c>
      <c r="BI39" s="68"/>
      <c r="BJ39" s="67">
        <f>LOOKUP(BI40,$BF$10:$BK$10,$BF$8:$BK$8)</f>
        <v>2</v>
      </c>
      <c r="BK39" s="67">
        <f>BJ39+1</f>
        <v>3</v>
      </c>
      <c r="BN39" s="69"/>
      <c r="BO39"/>
    </row>
    <row r="40" spans="2:67" s="52" customFormat="1" ht="13.5" customHeight="1" thickBot="1">
      <c r="B40" s="8">
        <v>15</v>
      </c>
      <c r="C40" s="175">
        <f>IF(CálculoMamo1!C80="","",CálculoMamo1!C80)</f>
        <v>56</v>
      </c>
      <c r="D40" s="175">
        <f>IF(CálculoMamo1!D80="","",CálculoMamo1!D80)</f>
        <v>5.5</v>
      </c>
      <c r="E40" s="175">
        <f>IF(CálculoMamo1!E80="","",CálculoMamo1!E80)</f>
        <v>28</v>
      </c>
      <c r="F40" s="175">
        <f>IF(CálculoMamo1!F80="","",CálculoMamo1!F80)</f>
        <v>134</v>
      </c>
      <c r="G40" s="175" t="str">
        <f>IF(CálculoMamo1!G80="","",CálculoMamo1!G80)</f>
        <v>Mo-Mo</v>
      </c>
      <c r="J40" s="66">
        <f t="shared" si="0"/>
        <v>11.790725326991677</v>
      </c>
      <c r="K40" s="135">
        <f t="shared" si="1"/>
        <v>12.75543978496076</v>
      </c>
      <c r="L40" s="66">
        <f t="shared" si="2"/>
        <v>2.14805908636532</v>
      </c>
      <c r="P40" s="126">
        <f t="shared" si="3"/>
        <v>0.35909886</v>
      </c>
      <c r="Q40" s="124">
        <f t="shared" si="4"/>
        <v>6</v>
      </c>
      <c r="R40" s="129">
        <f t="shared" si="5"/>
        <v>28.1</v>
      </c>
      <c r="S40" s="129">
        <f t="shared" si="6"/>
        <v>58</v>
      </c>
      <c r="T40" s="132">
        <f t="shared" si="7"/>
        <v>29.6</v>
      </c>
      <c r="U40" s="133">
        <f>IF(D40="","",IF(C40&lt;50,AI69,AS69))</f>
        <v>1.1583622052</v>
      </c>
      <c r="V40" s="133">
        <f>IF(D40="","",BN67)</f>
        <v>0.15727558960000002</v>
      </c>
      <c r="W40" s="134">
        <f t="shared" si="8"/>
        <v>1</v>
      </c>
      <c r="X40" s="126">
        <f>BD47</f>
        <v>1.081819772</v>
      </c>
      <c r="Z40" s="80"/>
      <c r="AB40" s="81">
        <f>HLOOKUP(AE39,$AB$10:$AG$20,AB38)</f>
        <v>1.005</v>
      </c>
      <c r="AC40" s="82">
        <f>HLOOKUP(AE39,$AB$10:$AG$20,AC38)</f>
        <v>1.08</v>
      </c>
      <c r="AD40" s="83"/>
      <c r="AE40" s="81">
        <f>HLOOKUP(AF39,$AB$10:$AG$20,AB38)</f>
        <v>1.005</v>
      </c>
      <c r="AF40" s="82">
        <f>HLOOKUP(AF39,$AB$10:$AG$20,AC38)</f>
        <v>1.078</v>
      </c>
      <c r="AH40" s="57"/>
      <c r="AJ40" s="80"/>
      <c r="AL40" s="87">
        <f>HLOOKUP(AO39,$AK$10:$AP$20,AL38)</f>
        <v>1.086</v>
      </c>
      <c r="AM40" s="85">
        <f>HLOOKUP(AO39,$AK$10:$AP$20,AM38)</f>
        <v>1.164</v>
      </c>
      <c r="AN40" s="86"/>
      <c r="AO40" s="87">
        <f>HLOOKUP(AP39,$AK$10:$AP$20,AL38)</f>
        <v>1.082</v>
      </c>
      <c r="AP40" s="88">
        <f>HLOOKUP(AP39,$AK$10:$AP$20,AM38)</f>
        <v>1.16</v>
      </c>
      <c r="AR40" s="57"/>
      <c r="AS40" s="69"/>
      <c r="AX40" s="153" t="s">
        <v>88</v>
      </c>
      <c r="AY40" s="154">
        <f>LOOKUP(AX41,$AU$19:$AU$24,$AT$19:$AT$24)</f>
        <v>3</v>
      </c>
      <c r="AZ40" s="154"/>
      <c r="BA40" s="154">
        <f>AY40+1</f>
        <v>4</v>
      </c>
      <c r="BB40" s="10"/>
      <c r="BC40" s="10"/>
      <c r="BD40" s="20"/>
      <c r="BE40" s="69">
        <v>6</v>
      </c>
      <c r="BF40" s="106">
        <f>LOOKUP(BE40,$B$26:$B$45,$Q$26:$Q$45)</f>
        <v>4.4</v>
      </c>
      <c r="BG40" s="107">
        <f>LOOKUP(BG39,$BE$10:$BE$21,$BF$10:$BF$21)</f>
        <v>4</v>
      </c>
      <c r="BH40" s="107">
        <f>LOOKUP(BH39,$BE$10:$BE$21,$BF$10:$BF$21)</f>
        <v>4.5</v>
      </c>
      <c r="BI40" s="106">
        <f>LOOKUP(BE40,$B$26:$B$45,$P$26:$P$45)</f>
        <v>0.33970685999999994</v>
      </c>
      <c r="BJ40" s="94">
        <f>LOOKUP(BJ39,$BF$8:$BK$8,$BF$10:$BK$10)</f>
        <v>0.3</v>
      </c>
      <c r="BK40" s="94">
        <f>LOOKUP(BK39,$BF$8:$BK$8,$BF$10:$BK$10)</f>
        <v>0.35</v>
      </c>
      <c r="BL40" s="108">
        <f>((BJ41-BG41)/(BK40-BJ40))*(BI40-BJ40)+BG41</f>
        <v>0.22923584159999996</v>
      </c>
      <c r="BM40" s="109">
        <f>((BK41-BH41)/(BK40-BJ40))*(BI40-BJ40)+BH41</f>
        <v>0.20285342999999997</v>
      </c>
      <c r="BN40" s="110">
        <f>((BM40-BL40)/(BH40-BG40))*(BF40-BG40)+BL40</f>
        <v>0.20812991231999994</v>
      </c>
      <c r="BO40"/>
    </row>
    <row r="41" spans="2:67" s="52" customFormat="1" ht="13.5" customHeight="1" thickBot="1">
      <c r="B41" s="8">
        <v>16</v>
      </c>
      <c r="C41" s="175">
        <f>IF(CálculoMamo1!C81="","",CálculoMamo1!C81)</f>
        <v>58</v>
      </c>
      <c r="D41" s="175">
        <f>IF(CálculoMamo1!D81="","",CálculoMamo1!D81)</f>
        <v>4.9</v>
      </c>
      <c r="E41" s="175">
        <f>IF(CálculoMamo1!E81="","",CálculoMamo1!E81)</f>
        <v>27</v>
      </c>
      <c r="F41" s="175">
        <f>IF(CálculoMamo1!F81="","",CálculoMamo1!F81)</f>
        <v>107</v>
      </c>
      <c r="G41" s="175" t="str">
        <f>IF(CálculoMamo1!G81="","",CálculoMamo1!G81)</f>
        <v>Mo-Mo</v>
      </c>
      <c r="J41" s="66">
        <f t="shared" si="0"/>
        <v>8.162290286775121</v>
      </c>
      <c r="K41" s="135">
        <f t="shared" si="1"/>
        <v>8.814830885039461</v>
      </c>
      <c r="L41" s="66">
        <f t="shared" si="2"/>
        <v>1.5781685658781652</v>
      </c>
      <c r="P41" s="126">
        <f t="shared" si="3"/>
        <v>0.34972886000000003</v>
      </c>
      <c r="Q41" s="124">
        <f t="shared" si="4"/>
        <v>5.4</v>
      </c>
      <c r="R41" s="129">
        <f t="shared" si="5"/>
        <v>27</v>
      </c>
      <c r="S41" s="129">
        <f t="shared" si="6"/>
        <v>58.6</v>
      </c>
      <c r="T41" s="132">
        <f t="shared" si="7"/>
        <v>26.19530687212551</v>
      </c>
      <c r="U41" s="133">
        <f>IF(D41="","",IF(C41&lt;50,AI72,AS72))</f>
        <v>1.1132216912</v>
      </c>
      <c r="V41" s="133">
        <f>IF(D41="","",BN70)</f>
        <v>0.17368395208</v>
      </c>
      <c r="W41" s="134">
        <f t="shared" si="8"/>
        <v>1</v>
      </c>
      <c r="X41" s="126">
        <f>BD49</f>
        <v>1.079945772</v>
      </c>
      <c r="AA41" s="67" t="s">
        <v>21</v>
      </c>
      <c r="AB41" s="67">
        <f>LOOKUP(AA42,$AB$10:$AB$20,$AA$10:$AA$20)</f>
        <v>4</v>
      </c>
      <c r="AC41" s="67">
        <f>AB41+1</f>
        <v>5</v>
      </c>
      <c r="AD41" s="68"/>
      <c r="AE41" s="67">
        <f>LOOKUP(AD42,$AB$10:$AG$10,$AB$8:$AG$8)</f>
        <v>2</v>
      </c>
      <c r="AF41" s="67">
        <f>AE41+1</f>
        <v>3</v>
      </c>
      <c r="AI41" s="69"/>
      <c r="AK41" s="67" t="s">
        <v>21</v>
      </c>
      <c r="AL41" s="67">
        <f>LOOKUP(AK42,$AK$10:$AK$20,$AJ$10:$AJ$20)</f>
        <v>4</v>
      </c>
      <c r="AM41" s="67">
        <f>AL41+1</f>
        <v>5</v>
      </c>
      <c r="AN41" s="68"/>
      <c r="AO41" s="67">
        <f>LOOKUP(AN42,$AB$10:$AG$10,$AB$8:$AG$8)</f>
        <v>2</v>
      </c>
      <c r="AP41" s="67">
        <f>AO41+1</f>
        <v>3</v>
      </c>
      <c r="AS41" s="69"/>
      <c r="AW41" s="52">
        <v>12</v>
      </c>
      <c r="AX41" s="155">
        <f>LOOKUP(AW41,$B$26:$B$45,$P$26:$P$45)</f>
        <v>0.35909886</v>
      </c>
      <c r="AY41" s="149">
        <f>LOOKUP(AY40,$AT$19:$AT$24,$AU$19:$AU$24)</f>
        <v>0.35</v>
      </c>
      <c r="AZ41" s="149"/>
      <c r="BA41" s="149">
        <f>LOOKUP(BA40,$AT$19:$AT$24,$AU$19:$AU$24)</f>
        <v>0.4</v>
      </c>
      <c r="BB41" s="149">
        <f>LOOKUP(AY41,$AU$19:$AU$24,$AV$19:$AV$24)</f>
        <v>1.08</v>
      </c>
      <c r="BC41" s="149">
        <f>LOOKUP(BA41,$AU$19:$AU$24,$AV$19:$AV$24)</f>
        <v>1.09</v>
      </c>
      <c r="BD41" s="155">
        <f>IF(AX41=AT45,AU45,((BC41-BB41)/(BA41-AY41))*(AX41-AY41)+BB41)</f>
        <v>1.081819772</v>
      </c>
      <c r="BE41" s="80"/>
      <c r="BG41" s="111">
        <f>HLOOKUP(BJ40,$BF$10:$BK$21,BG39)</f>
        <v>0.207</v>
      </c>
      <c r="BH41" s="112">
        <f>HLOOKUP(BJ40,$BF$10:$BK$21,BH39)</f>
        <v>0.183</v>
      </c>
      <c r="BI41" s="113"/>
      <c r="BJ41" s="114">
        <f>HLOOKUP(BK40,$BF$10:$BK$21,BG39)</f>
        <v>0.235</v>
      </c>
      <c r="BK41" s="115">
        <f>HLOOKUP(BK40,$BF$10:$BK$21,BH39)</f>
        <v>0.208</v>
      </c>
      <c r="BM41" s="57"/>
      <c r="BN41" s="69"/>
      <c r="BO41"/>
    </row>
    <row r="42" spans="2:67" s="52" customFormat="1" ht="13.5" customHeight="1" thickBot="1">
      <c r="B42" s="8">
        <v>17</v>
      </c>
      <c r="C42" s="175">
        <f>IF(CálculoMamo1!C82="","",CálculoMamo1!C82)</f>
        <v>49</v>
      </c>
      <c r="D42" s="175">
        <f>IF(CálculoMamo1!D82="","",CálculoMamo1!D82)</f>
        <v>5.3</v>
      </c>
      <c r="E42" s="175">
        <f>IF(CálculoMamo1!E82="","",CálculoMamo1!E82)</f>
        <v>28</v>
      </c>
      <c r="F42" s="175">
        <f>IF(CálculoMamo1!F82="","",CálculoMamo1!F82)</f>
        <v>116</v>
      </c>
      <c r="G42" s="175" t="str">
        <f>IF(CálculoMamo1!G82="","",CálculoMamo1!G82)</f>
        <v>Mo-Mo</v>
      </c>
      <c r="J42" s="66">
        <f t="shared" si="0"/>
        <v>10.136866593450714</v>
      </c>
      <c r="K42" s="135">
        <f t="shared" si="1"/>
        <v>10.966262706921269</v>
      </c>
      <c r="L42" s="66">
        <f t="shared" si="2"/>
        <v>1.767105210720348</v>
      </c>
      <c r="P42" s="126">
        <f t="shared" si="3"/>
        <v>0.35909886</v>
      </c>
      <c r="Q42" s="124">
        <f t="shared" si="4"/>
        <v>5.8</v>
      </c>
      <c r="R42" s="129">
        <f t="shared" si="5"/>
        <v>28.1</v>
      </c>
      <c r="S42" s="129">
        <f t="shared" si="6"/>
        <v>58.2</v>
      </c>
      <c r="T42" s="132">
        <f t="shared" si="7"/>
        <v>29.6</v>
      </c>
      <c r="U42" s="133">
        <f>IF(D42="","",IF(C42&lt;50,AI75,AS75))</f>
        <v>1.06281767296</v>
      </c>
      <c r="V42" s="133">
        <f>IF(D42="","",BN73)</f>
        <v>0.16402117136000002</v>
      </c>
      <c r="W42" s="134">
        <f t="shared" si="8"/>
        <v>1</v>
      </c>
      <c r="X42" s="126">
        <f>BD51</f>
        <v>1.081819772</v>
      </c>
      <c r="Z42" s="69">
        <v>6</v>
      </c>
      <c r="AA42" s="70">
        <f>LOOKUP(Z42,$B$26:$B$45,$Q$26:$Q$45)</f>
        <v>4.4</v>
      </c>
      <c r="AB42" s="71">
        <f>LOOKUP(AB41,$AA$10:$AA$20,$AB$10:$AB$20)</f>
        <v>4</v>
      </c>
      <c r="AC42" s="71">
        <f>LOOKUP(AC41,$AA$10:$AA$20,$AB$10:$AB$20)</f>
        <v>5</v>
      </c>
      <c r="AD42" s="70">
        <f>LOOKUP(Z42,$B$26:$B$45,$P$26:$P$45)</f>
        <v>0.33970685999999994</v>
      </c>
      <c r="AE42" s="60">
        <f>LOOKUP(AE41,$AB$8:$AF$8,$AB$10:$AF$10)</f>
        <v>0.3</v>
      </c>
      <c r="AF42" s="60">
        <f>LOOKUP(AF41,$AB$8:$AG$8,$AB$10:$AG$10)</f>
        <v>0.35</v>
      </c>
      <c r="AG42" s="72">
        <f>((AE43-AB43)/(AF42-AE42))*(AD42-AE42)+AB43</f>
        <v>0.9423824115999999</v>
      </c>
      <c r="AH42" s="73">
        <f>((AF43-AC43)/(AF42-AE42))*(AD42-AE42)+AC43</f>
        <v>1.005</v>
      </c>
      <c r="AI42" s="74">
        <f>((AH42-AG42)/(AC42-AB42))*(AA42-AB42)+AG42</f>
        <v>0.9674294469599999</v>
      </c>
      <c r="AJ42" s="69">
        <v>6</v>
      </c>
      <c r="AK42" s="75">
        <f>LOOKUP(AJ42,$B$26:$B$45,$Q$26:$Q$45)</f>
        <v>4.4</v>
      </c>
      <c r="AL42" s="76">
        <f>LOOKUP(AL41,$AJ$10:$AJ$20,$AK$10:$AK$20)</f>
        <v>4</v>
      </c>
      <c r="AM42" s="76">
        <f>LOOKUP(AM41,$AJ$10:$AJ$20,$AK$10:$AK$20)</f>
        <v>5</v>
      </c>
      <c r="AN42" s="75">
        <f>LOOKUP(AJ42,$B$26:$B$45,$P$26:$P$45)</f>
        <v>0.33970685999999994</v>
      </c>
      <c r="AO42" s="63">
        <f>LOOKUP(AO41,$AB$8:$AF$8,$AB$10:$AF$10)</f>
        <v>0.3</v>
      </c>
      <c r="AP42" s="63">
        <f>LOOKUP(AP41,$AB$8:$AG$8,$AB$10:$AG$10)</f>
        <v>0.35</v>
      </c>
      <c r="AQ42" s="77">
        <f>((AO43-AL43)/(AP42-AO42))*(AN42-AO42)+AL43</f>
        <v>1</v>
      </c>
      <c r="AR42" s="78">
        <f>((AP43-AM43)/(AP42-AO42))*(AN42-AO42)+AM43</f>
        <v>1.0828234512000001</v>
      </c>
      <c r="AS42" s="79">
        <f>((AR42-AQ42)/(AM42-AL42))*(AK42-AL42)+AQ42</f>
        <v>1.0331293804800001</v>
      </c>
      <c r="AX42" s="153" t="s">
        <v>88</v>
      </c>
      <c r="AY42" s="154">
        <f>LOOKUP(AX43,$AU$19:$AU$24,$AT$19:$AT$24)</f>
        <v>3</v>
      </c>
      <c r="AZ42" s="154"/>
      <c r="BA42" s="154">
        <f>AY42+1</f>
        <v>4</v>
      </c>
      <c r="BB42" s="10"/>
      <c r="BC42" s="10"/>
      <c r="BD42" s="20"/>
      <c r="BF42" s="67" t="s">
        <v>21</v>
      </c>
      <c r="BG42" s="67">
        <f>LOOKUP(BF43,$BF$10:$BF$21,$BE$10:$BE$21)</f>
        <v>5</v>
      </c>
      <c r="BH42" s="67">
        <f>BG42+1</f>
        <v>6</v>
      </c>
      <c r="BI42" s="68"/>
      <c r="BJ42" s="67">
        <f>LOOKUP(BI43,$BF$10:$BK$10,$BF$8:$BK$8)</f>
        <v>3</v>
      </c>
      <c r="BK42" s="67">
        <f>BJ42+1</f>
        <v>4</v>
      </c>
      <c r="BN42" s="69"/>
      <c r="BO42"/>
    </row>
    <row r="43" spans="2:67" s="52" customFormat="1" ht="13.5" customHeight="1" thickBot="1">
      <c r="B43" s="8">
        <v>18</v>
      </c>
      <c r="C43" s="175">
        <f>IF(CálculoMamo1!C83="","",CálculoMamo1!C83)</f>
        <v>49</v>
      </c>
      <c r="D43" s="175">
        <f>IF(CálculoMamo1!D83="","",CálculoMamo1!D83)</f>
        <v>5.6</v>
      </c>
      <c r="E43" s="175">
        <f>IF(CálculoMamo1!E83="","",CálculoMamo1!E83)</f>
        <v>28</v>
      </c>
      <c r="F43" s="175">
        <f>IF(CálculoMamo1!F83="","",CálculoMamo1!F83)</f>
        <v>126</v>
      </c>
      <c r="G43" s="175" t="str">
        <f>IF(CálculoMamo1!G83="","",CálculoMamo1!G83)</f>
        <v>Mo-Mo</v>
      </c>
      <c r="J43" s="66">
        <f t="shared" si="0"/>
        <v>11.125130875996671</v>
      </c>
      <c r="K43" s="135">
        <f t="shared" si="1"/>
        <v>12.03538654774088</v>
      </c>
      <c r="L43" s="66">
        <f t="shared" si="2"/>
        <v>1.867319493857128</v>
      </c>
      <c r="P43" s="126">
        <f t="shared" si="3"/>
        <v>0.35909886</v>
      </c>
      <c r="Q43" s="124">
        <f t="shared" si="4"/>
        <v>6.1</v>
      </c>
      <c r="R43" s="129">
        <f t="shared" si="5"/>
        <v>28.1</v>
      </c>
      <c r="S43" s="129">
        <f t="shared" si="6"/>
        <v>57.9</v>
      </c>
      <c r="T43" s="132">
        <f t="shared" si="7"/>
        <v>29.6</v>
      </c>
      <c r="U43" s="133">
        <f>IF(D43="","",IF(C43&lt;50,AI78,AS78))</f>
        <v>1.08413569576</v>
      </c>
      <c r="V43" s="133">
        <f>IF(D43="","",BN76)</f>
        <v>0.15482099644000002</v>
      </c>
      <c r="W43" s="134">
        <f t="shared" si="8"/>
        <v>1</v>
      </c>
      <c r="X43" s="126">
        <f>BD53</f>
        <v>1.081819772</v>
      </c>
      <c r="Z43" s="80"/>
      <c r="AB43" s="81">
        <f>HLOOKUP(AE42,$AB$10:$AG$20,AB41)</f>
        <v>0.94</v>
      </c>
      <c r="AC43" s="82">
        <f>HLOOKUP(AE42,$AB$10:$AG$20,AC41)</f>
        <v>1.005</v>
      </c>
      <c r="AD43" s="83"/>
      <c r="AE43" s="81">
        <f>HLOOKUP(AF42,$AB$10:$AG$20,AB41)</f>
        <v>0.943</v>
      </c>
      <c r="AF43" s="82">
        <f>HLOOKUP(AF42,$AB$10:$AG$20,AC41)</f>
        <v>1.005</v>
      </c>
      <c r="AH43" s="57"/>
      <c r="AJ43" s="80"/>
      <c r="AL43" s="87">
        <f>HLOOKUP(AO42,$AK$10:$AP$20,AL41)</f>
        <v>1</v>
      </c>
      <c r="AM43" s="85">
        <f>HLOOKUP(AO42,$AK$10:$AP$20,AM41)</f>
        <v>1.086</v>
      </c>
      <c r="AN43" s="86"/>
      <c r="AO43" s="87">
        <f>HLOOKUP(AP42,$AK$10:$AP$20,AL41)</f>
        <v>1</v>
      </c>
      <c r="AP43" s="88">
        <f>HLOOKUP(AP42,$AK$10:$AP$20,AM41)</f>
        <v>1.082</v>
      </c>
      <c r="AR43" s="57"/>
      <c r="AS43" s="69"/>
      <c r="AW43" s="52">
        <v>13</v>
      </c>
      <c r="AX43" s="155">
        <f>LOOKUP(AW43,$B$26:$B$45,$P$26:$P$45)</f>
        <v>0.35909886</v>
      </c>
      <c r="AY43" s="149">
        <f>LOOKUP(AY42,$AT$19:$AT$24,$AU$19:$AU$24)</f>
        <v>0.35</v>
      </c>
      <c r="AZ43" s="149"/>
      <c r="BA43" s="149">
        <f>LOOKUP(BA42,$AT$19:$AT$24,$AU$19:$AU$24)</f>
        <v>0.4</v>
      </c>
      <c r="BB43" s="149">
        <f>LOOKUP(AY43,$AU$19:$AU$24,$AV$19:$AV$24)</f>
        <v>1.08</v>
      </c>
      <c r="BC43" s="149">
        <f>LOOKUP(BA43,$AU$19:$AU$24,$AV$19:$AV$24)</f>
        <v>1.09</v>
      </c>
      <c r="BD43" s="155">
        <f>IF(AX43=AT47,AU47,((BC43-BB43)/(BA43-AY43))*(AX43-AY43)+BB43)</f>
        <v>1.081819772</v>
      </c>
      <c r="BE43" s="69">
        <v>7</v>
      </c>
      <c r="BF43" s="106">
        <f>LOOKUP(BE43,$B$26:$B$45,$Q$26:$Q$45)</f>
        <v>4.6</v>
      </c>
      <c r="BG43" s="107">
        <f>LOOKUP(BG42,$BE$10:$BE$21,$BF$10:$BF$21)</f>
        <v>4.5</v>
      </c>
      <c r="BH43" s="107">
        <f>LOOKUP(BH42,$BE$10:$BE$21,$BF$10:$BF$21)</f>
        <v>5</v>
      </c>
      <c r="BI43" s="106">
        <f>LOOKUP(BE43,$B$26:$B$45,$P$26:$P$45)</f>
        <v>0.35909886</v>
      </c>
      <c r="BJ43" s="94">
        <f>LOOKUP(BJ42,$BF$8:$BK$8,$BF$10:$BK$10)</f>
        <v>0.35</v>
      </c>
      <c r="BK43" s="94">
        <f>LOOKUP(BK42,$BF$8:$BK$8,$BF$10:$BK$10)</f>
        <v>0.4</v>
      </c>
      <c r="BL43" s="108">
        <f>((BJ44-BG44)/(BK43-BJ43))*(BI43-BJ43)+BG44</f>
        <v>0.21236745280000002</v>
      </c>
      <c r="BM43" s="109">
        <f>((BK44-BH44)/(BK43-BJ43))*(BI43-BJ43)+BH44</f>
        <v>0.19100349840000003</v>
      </c>
      <c r="BN43" s="110">
        <f>((BM43-BL43)/(BH43-BG43))*(BF43-BG43)+BL43</f>
        <v>0.20809466192000003</v>
      </c>
      <c r="BO43"/>
    </row>
    <row r="44" spans="2:67" s="52" customFormat="1" ht="13.5" customHeight="1" thickBot="1">
      <c r="B44" s="8">
        <v>19</v>
      </c>
      <c r="C44" s="175">
        <f>IF(CálculoMamo1!C84="","",CálculoMamo1!C84)</f>
        <v>56</v>
      </c>
      <c r="D44" s="175">
        <f>IF(CálculoMamo1!D84="","",CálculoMamo1!D84)</f>
        <v>5.1</v>
      </c>
      <c r="E44" s="175">
        <f>IF(CálculoMamo1!E84="","",CálculoMamo1!E84)</f>
        <v>28</v>
      </c>
      <c r="F44" s="175">
        <f>IF(CálculoMamo1!F84="","",CálculoMamo1!F84)</f>
        <v>112</v>
      </c>
      <c r="G44" s="175" t="str">
        <f>IF(CálculoMamo1!G84="","",CálculoMamo1!G84)</f>
        <v>Mo-Mo</v>
      </c>
      <c r="J44" s="66">
        <f t="shared" si="0"/>
        <v>9.720397823231375</v>
      </c>
      <c r="K44" s="135">
        <f t="shared" si="1"/>
        <v>10.515718556877463</v>
      </c>
      <c r="L44" s="66">
        <f t="shared" si="2"/>
        <v>1.8719665783051085</v>
      </c>
      <c r="P44" s="126">
        <f t="shared" si="3"/>
        <v>0.35909886</v>
      </c>
      <c r="Q44" s="124">
        <f t="shared" si="4"/>
        <v>5.6</v>
      </c>
      <c r="R44" s="129">
        <f t="shared" si="5"/>
        <v>28.1</v>
      </c>
      <c r="S44" s="129">
        <f t="shared" si="6"/>
        <v>58.4</v>
      </c>
      <c r="T44" s="132">
        <f t="shared" si="7"/>
        <v>29.6</v>
      </c>
      <c r="U44" s="133">
        <f>IF(D44="","",IF(C44&lt;50,AI81,AS81))</f>
        <v>1.12774453224</v>
      </c>
      <c r="V44" s="133">
        <f>IF(D44="","",BN79)</f>
        <v>0.17076675312000003</v>
      </c>
      <c r="W44" s="134">
        <f t="shared" si="8"/>
        <v>1</v>
      </c>
      <c r="X44" s="126">
        <f>BD55</f>
        <v>1.081819772</v>
      </c>
      <c r="AA44" s="67" t="s">
        <v>21</v>
      </c>
      <c r="AB44" s="67">
        <f>LOOKUP(AA45,$AB$10:$AB$20,$AA$10:$AA$20)</f>
        <v>4</v>
      </c>
      <c r="AC44" s="67">
        <f>AB44+1</f>
        <v>5</v>
      </c>
      <c r="AD44" s="68"/>
      <c r="AE44" s="67">
        <f>LOOKUP(AD45,$AB$10:$AG$10,$AB$8:$AG$8)</f>
        <v>3</v>
      </c>
      <c r="AF44" s="67">
        <f>AE44+1</f>
        <v>4</v>
      </c>
      <c r="AI44" s="69"/>
      <c r="AK44" s="67" t="s">
        <v>21</v>
      </c>
      <c r="AL44" s="67">
        <f>LOOKUP(AK45,$AK$10:$AK$20,$AJ$10:$AJ$20)</f>
        <v>4</v>
      </c>
      <c r="AM44" s="67">
        <f>AL44+1</f>
        <v>5</v>
      </c>
      <c r="AN44" s="68"/>
      <c r="AO44" s="67">
        <f>LOOKUP(AN45,$AB$10:$AG$10,$AB$8:$AG$8)</f>
        <v>3</v>
      </c>
      <c r="AP44" s="67">
        <f>AO44+1</f>
        <v>4</v>
      </c>
      <c r="AS44" s="69"/>
      <c r="AX44" s="153" t="s">
        <v>88</v>
      </c>
      <c r="AY44" s="154">
        <f>LOOKUP(AX45,$AU$19:$AU$24,$AT$19:$AT$24)</f>
        <v>3</v>
      </c>
      <c r="AZ44" s="154"/>
      <c r="BA44" s="154">
        <f>AY44+1</f>
        <v>4</v>
      </c>
      <c r="BB44" s="10"/>
      <c r="BC44" s="10"/>
      <c r="BD44" s="20"/>
      <c r="BE44" s="80"/>
      <c r="BG44" s="111">
        <f>HLOOKUP(BJ43,$BF$10:$BK$21,BG42)</f>
        <v>0.208</v>
      </c>
      <c r="BH44" s="112">
        <f>HLOOKUP(BJ43,$BF$10:$BK$21,BH42)</f>
        <v>0.187</v>
      </c>
      <c r="BI44" s="113"/>
      <c r="BJ44" s="114">
        <f>HLOOKUP(BK43,$BF$10:$BK$21,BG42)</f>
        <v>0.232</v>
      </c>
      <c r="BK44" s="115">
        <f>HLOOKUP(BK43,$BF$10:$BK$21,BH42)</f>
        <v>0.209</v>
      </c>
      <c r="BM44" s="57"/>
      <c r="BN44" s="69"/>
      <c r="BO44"/>
    </row>
    <row r="45" spans="2:67" s="52" customFormat="1" ht="15" customHeight="1" thickBot="1">
      <c r="B45" s="8">
        <v>20</v>
      </c>
      <c r="C45" s="175">
        <f>IF(CálculoMamo1!C85="","",CálculoMamo1!C85)</f>
        <v>56</v>
      </c>
      <c r="D45" s="175">
        <f>IF(CálculoMamo1!D85="","",CálculoMamo1!D85)</f>
        <v>5.1</v>
      </c>
      <c r="E45" s="175">
        <f>IF(CálculoMamo1!E85="","",CálculoMamo1!E85)</f>
        <v>28</v>
      </c>
      <c r="F45" s="175">
        <f>IF(CálculoMamo1!F85="","",CálculoMamo1!F85)</f>
        <v>113</v>
      </c>
      <c r="G45" s="175" t="str">
        <f>IF(CálculoMamo1!G85="","",CálculoMamo1!G85)</f>
        <v>Mo-Mo</v>
      </c>
      <c r="J45" s="66">
        <f t="shared" si="0"/>
        <v>9.807187089510228</v>
      </c>
      <c r="K45" s="135">
        <f t="shared" si="1"/>
        <v>10.609608901135298</v>
      </c>
      <c r="L45" s="66">
        <f t="shared" si="2"/>
        <v>1.8886805656114043</v>
      </c>
      <c r="P45" s="126">
        <f t="shared" si="3"/>
        <v>0.35909886</v>
      </c>
      <c r="Q45" s="124">
        <f t="shared" si="4"/>
        <v>5.6</v>
      </c>
      <c r="R45" s="129">
        <f t="shared" si="5"/>
        <v>28.1</v>
      </c>
      <c r="S45" s="129">
        <f t="shared" si="6"/>
        <v>58.4</v>
      </c>
      <c r="T45" s="132">
        <f t="shared" si="7"/>
        <v>29.6</v>
      </c>
      <c r="U45" s="133">
        <f>IF(D45="","",IF(C45&lt;50,AI84,AS84))</f>
        <v>1.12774453224</v>
      </c>
      <c r="V45" s="133">
        <f>IF(D45="","",BN82)</f>
        <v>0.17076675312000003</v>
      </c>
      <c r="W45" s="134">
        <f t="shared" si="8"/>
        <v>1</v>
      </c>
      <c r="X45" s="126">
        <f>BD57</f>
        <v>1.081819772</v>
      </c>
      <c r="Z45" s="69">
        <v>7</v>
      </c>
      <c r="AA45" s="70">
        <f>LOOKUP(Z45,$B$26:$B$45,$Q$26:$Q$45)</f>
        <v>4.6</v>
      </c>
      <c r="AB45" s="71">
        <f>LOOKUP(AB44,$AA$10:$AA$20,$AB$10:$AB$20)</f>
        <v>4</v>
      </c>
      <c r="AC45" s="71">
        <f>LOOKUP(AC44,$AA$10:$AA$20,$AB$10:$AB$20)</f>
        <v>5</v>
      </c>
      <c r="AD45" s="70">
        <f>LOOKUP(Z45,$B$26:$B$45,$P$26:$P$45)</f>
        <v>0.35909886</v>
      </c>
      <c r="AE45" s="60">
        <f>LOOKUP(AE44,$AB$8:$AF$8,$AB$10:$AF$10)</f>
        <v>0.35</v>
      </c>
      <c r="AF45" s="60">
        <f>LOOKUP(AF44,$AB$8:$AG$8,$AB$10:$AG$10)</f>
        <v>0.4</v>
      </c>
      <c r="AG45" s="72">
        <f>((AE46-AB46)/(AF45-AE45))*(AD45-AE45)+AB46</f>
        <v>0.9433639544</v>
      </c>
      <c r="AH45" s="73">
        <f>((AF46-AC46)/(AF45-AE45))*(AD45-AE45)+AC46</f>
        <v>1.005</v>
      </c>
      <c r="AI45" s="74">
        <f>((AH45-AG45)/(AC45-AB45))*(AA45-AB45)+AG45</f>
        <v>0.9803455817599999</v>
      </c>
      <c r="AJ45" s="69">
        <v>7</v>
      </c>
      <c r="AK45" s="75">
        <f>LOOKUP(AJ45,$B$26:$B$45,$Q$26:$Q$45)</f>
        <v>4.6</v>
      </c>
      <c r="AL45" s="76">
        <f>LOOKUP(AL44,$AJ$10:$AJ$20,$AK$10:$AK$20)</f>
        <v>4</v>
      </c>
      <c r="AM45" s="76">
        <f>LOOKUP(AM44,$AJ$10:$AJ$20,$AK$10:$AK$20)</f>
        <v>5</v>
      </c>
      <c r="AN45" s="75">
        <f>LOOKUP(AJ45,$B$26:$B$45,$P$26:$P$45)</f>
        <v>0.35909886</v>
      </c>
      <c r="AO45" s="63">
        <f>LOOKUP(AO44,$AB$8:$AF$8,$AB$10:$AF$10)</f>
        <v>0.35</v>
      </c>
      <c r="AP45" s="63">
        <f>LOOKUP(AP44,$AB$8:$AG$8,$AB$10:$AG$10)</f>
        <v>0.4</v>
      </c>
      <c r="AQ45" s="77">
        <f>((AO46-AL46)/(AP45-AO45))*(AN45-AO45)+AL46</f>
        <v>1</v>
      </c>
      <c r="AR45" s="78">
        <f>((AP46-AM46)/(AP45-AO45))*(AN45-AO45)+AM46</f>
        <v>1.0818180228</v>
      </c>
      <c r="AS45" s="79">
        <f>((AR45-AQ45)/(AM45-AL45))*(AK45-AL45)+AQ45</f>
        <v>1.04909081368</v>
      </c>
      <c r="AW45" s="52">
        <v>14</v>
      </c>
      <c r="AX45" s="155">
        <f>LOOKUP(AW45,$B$26:$B$45,$P$26:$P$45)</f>
        <v>0.35909886</v>
      </c>
      <c r="AY45" s="149">
        <f>LOOKUP(AY44,$AT$19:$AT$24,$AU$19:$AU$24)</f>
        <v>0.35</v>
      </c>
      <c r="AZ45" s="149"/>
      <c r="BA45" s="149">
        <f>LOOKUP(BA44,$AT$19:$AT$24,$AU$19:$AU$24)</f>
        <v>0.4</v>
      </c>
      <c r="BB45" s="149">
        <f>LOOKUP(AY45,$AU$19:$AU$24,$AV$19:$AV$24)</f>
        <v>1.08</v>
      </c>
      <c r="BC45" s="149">
        <f>LOOKUP(BA45,$AU$19:$AU$24,$AV$19:$AV$24)</f>
        <v>1.09</v>
      </c>
      <c r="BD45" s="155">
        <f>IF(AX45=AT49,AU49,((BC45-BB45)/(BA45-AY45))*(AX45-AY45)+BB45)</f>
        <v>1.081819772</v>
      </c>
      <c r="BF45" s="67" t="s">
        <v>21</v>
      </c>
      <c r="BG45" s="67">
        <f>LOOKUP(BF46,$BF$10:$BF$21,$BE$10:$BE$21)</f>
        <v>5</v>
      </c>
      <c r="BH45" s="67">
        <f>BG45+1</f>
        <v>6</v>
      </c>
      <c r="BI45" s="68"/>
      <c r="BJ45" s="67">
        <f>LOOKUP(BI46,$BF$10:$BK$10,$BF$8:$BK$8)</f>
        <v>4</v>
      </c>
      <c r="BK45" s="67">
        <f>BJ45+1</f>
        <v>5</v>
      </c>
      <c r="BN45" s="69"/>
      <c r="BO45"/>
    </row>
    <row r="46" spans="2:67" s="52" customFormat="1" ht="15" customHeight="1" thickBot="1">
      <c r="B46" s="89"/>
      <c r="C46" s="89"/>
      <c r="D46" s="170" t="s">
        <v>95</v>
      </c>
      <c r="E46" s="171">
        <f>IF(D26="","",AVERAGE(E26:E45))</f>
        <v>27.45</v>
      </c>
      <c r="F46" s="171">
        <f>IF(E26="","",AVERAGE(F26:F45))</f>
        <v>112.55</v>
      </c>
      <c r="G46" s="89"/>
      <c r="H46" s="89"/>
      <c r="I46" s="89"/>
      <c r="J46" s="89"/>
      <c r="K46" s="89"/>
      <c r="L46" s="89"/>
      <c r="P46" s="89"/>
      <c r="Q46" s="89"/>
      <c r="R46" s="89"/>
      <c r="S46" s="89"/>
      <c r="T46" s="89"/>
      <c r="U46" s="89"/>
      <c r="V46" s="89"/>
      <c r="W46" s="89"/>
      <c r="X46" s="89"/>
      <c r="Z46" s="80"/>
      <c r="AB46" s="81">
        <f>HLOOKUP(AE45,$AB$10:$AG$20,AB44)</f>
        <v>0.943</v>
      </c>
      <c r="AC46" s="82">
        <f>HLOOKUP(AE45,$AB$10:$AG$20,AC44)</f>
        <v>1.005</v>
      </c>
      <c r="AD46" s="83"/>
      <c r="AE46" s="81">
        <f>HLOOKUP(AF45,$AB$10:$AG$20,AB44)</f>
        <v>0.945</v>
      </c>
      <c r="AF46" s="82">
        <f>HLOOKUP(AF45,$AB$10:$AG$20,AC44)</f>
        <v>1.005</v>
      </c>
      <c r="AH46" s="57"/>
      <c r="AJ46" s="80"/>
      <c r="AL46" s="87">
        <f>HLOOKUP(AO45,$AK$10:$AP$20,AL44)</f>
        <v>1</v>
      </c>
      <c r="AM46" s="85">
        <f>HLOOKUP(AO45,$AK$10:$AP$20,AM44)</f>
        <v>1.082</v>
      </c>
      <c r="AN46" s="86"/>
      <c r="AO46" s="87">
        <f>HLOOKUP(AP45,$AK$10:$AP$20,AL44)</f>
        <v>1</v>
      </c>
      <c r="AP46" s="88">
        <f>HLOOKUP(AP45,$AK$10:$AP$20,AM44)</f>
        <v>1.081</v>
      </c>
      <c r="AR46" s="57"/>
      <c r="AS46" s="69"/>
      <c r="AX46" s="153" t="s">
        <v>88</v>
      </c>
      <c r="AY46" s="154">
        <f>LOOKUP(AX47,$AU$19:$AU$24,$AT$19:$AT$24)</f>
        <v>3</v>
      </c>
      <c r="AZ46" s="154"/>
      <c r="BA46" s="154">
        <f>AY46+1</f>
        <v>4</v>
      </c>
      <c r="BB46" s="10"/>
      <c r="BC46" s="10"/>
      <c r="BD46" s="20"/>
      <c r="BE46" s="69">
        <v>8</v>
      </c>
      <c r="BF46" s="106">
        <f>LOOKUP(BE46,$B$26:$B$45,$Q$26:$Q$45)</f>
        <v>4.9</v>
      </c>
      <c r="BG46" s="107">
        <f>LOOKUP(BG45,$BE$10:$BE$21,$BF$10:$BF$21)</f>
        <v>4.5</v>
      </c>
      <c r="BH46" s="107">
        <f>LOOKUP(BH45,$BE$10:$BE$21,$BF$10:$BF$21)</f>
        <v>5</v>
      </c>
      <c r="BI46" s="106">
        <f>LOOKUP(BE46,$B$26:$B$45,$P$26:$P$45)</f>
        <v>0.44863354</v>
      </c>
      <c r="BJ46" s="94">
        <f>LOOKUP(BJ45,$BF$8:$BK$8,$BF$10:$BK$10)</f>
        <v>0.4</v>
      </c>
      <c r="BK46" s="94">
        <f>LOOKUP(BK45,$BF$8:$BK$8,$BF$10:$BK$10)</f>
        <v>0.45</v>
      </c>
      <c r="BL46" s="108">
        <f>((BJ47-BG47)/(BK46-BJ46))*(BI46-BJ46)+BG47</f>
        <v>0.2572894408</v>
      </c>
      <c r="BM46" s="109">
        <f>((BK47-BH47)/(BK46-BJ46))*(BI46-BJ46)+BH47</f>
        <v>0.2313714284</v>
      </c>
      <c r="BN46" s="110">
        <f>((BM46-BL46)/(BH46-BG46))*(BF46-BG46)+BL46</f>
        <v>0.23655503087999996</v>
      </c>
      <c r="BO46"/>
    </row>
    <row r="47" spans="2:67" s="52" customFormat="1" ht="12.75" customHeight="1" thickBot="1">
      <c r="B47" s="89"/>
      <c r="C47" s="89"/>
      <c r="D47" s="163"/>
      <c r="E47" s="169"/>
      <c r="F47" s="169"/>
      <c r="G47" s="89"/>
      <c r="H47" s="89"/>
      <c r="I47" s="89"/>
      <c r="J47" s="89"/>
      <c r="K47" s="89"/>
      <c r="L47" s="89"/>
      <c r="P47" s="90"/>
      <c r="Q47"/>
      <c r="R47"/>
      <c r="S47"/>
      <c r="T47"/>
      <c r="U47"/>
      <c r="V47"/>
      <c r="W47"/>
      <c r="X47"/>
      <c r="AA47" s="67" t="s">
        <v>21</v>
      </c>
      <c r="AB47" s="67">
        <f>LOOKUP(AA48,$AB$10:$AB$20,$AA$10:$AA$20)</f>
        <v>4</v>
      </c>
      <c r="AC47" s="67">
        <f>AB47+1</f>
        <v>5</v>
      </c>
      <c r="AD47" s="68"/>
      <c r="AE47" s="67">
        <f>LOOKUP(AD48,$AB$10:$AG$10,$AB$8:$AG$8)</f>
        <v>4</v>
      </c>
      <c r="AF47" s="67">
        <f>AE47+1</f>
        <v>5</v>
      </c>
      <c r="AI47" s="69"/>
      <c r="AK47" s="67" t="s">
        <v>21</v>
      </c>
      <c r="AL47" s="67">
        <f>LOOKUP(AK48,$AK$10:$AK$20,$AJ$10:$AJ$20)</f>
        <v>4</v>
      </c>
      <c r="AM47" s="67">
        <f>AL47+1</f>
        <v>5</v>
      </c>
      <c r="AN47" s="68"/>
      <c r="AO47" s="67">
        <f>LOOKUP(AN48,$AB$10:$AG$10,$AB$8:$AG$8)</f>
        <v>4</v>
      </c>
      <c r="AP47" s="67">
        <f>AO47+1</f>
        <v>5</v>
      </c>
      <c r="AS47" s="69"/>
      <c r="AW47" s="52">
        <v>15</v>
      </c>
      <c r="AX47" s="155">
        <f>LOOKUP(AW47,$B$26:$B$45,$P$26:$P$45)</f>
        <v>0.35909886</v>
      </c>
      <c r="AY47" s="149">
        <f>LOOKUP(AY46,$AT$19:$AT$24,$AU$19:$AU$24)</f>
        <v>0.35</v>
      </c>
      <c r="AZ47" s="149"/>
      <c r="BA47" s="149">
        <f>LOOKUP(BA46,$AT$19:$AT$24,$AU$19:$AU$24)</f>
        <v>0.4</v>
      </c>
      <c r="BB47" s="149">
        <f>LOOKUP(AY47,$AU$19:$AU$24,$AV$19:$AV$24)</f>
        <v>1.08</v>
      </c>
      <c r="BC47" s="149">
        <f>LOOKUP(BA47,$AU$19:$AU$24,$AV$19:$AV$24)</f>
        <v>1.09</v>
      </c>
      <c r="BD47" s="155">
        <f>IF(AX47=AT51,AU51,((BC47-BB47)/(BA47-AY47))*(AX47-AY47)+BB47)</f>
        <v>1.081819772</v>
      </c>
      <c r="BE47" s="80"/>
      <c r="BG47" s="111">
        <f>HLOOKUP(BJ46,$BF$10:$BK$21,BG45)</f>
        <v>0.232</v>
      </c>
      <c r="BH47" s="112">
        <f>HLOOKUP(BJ46,$BF$10:$BK$21,BH45)</f>
        <v>0.209</v>
      </c>
      <c r="BI47" s="113"/>
      <c r="BJ47" s="114">
        <f>HLOOKUP(BK46,$BF$10:$BK$21,BG45)</f>
        <v>0.258</v>
      </c>
      <c r="BK47" s="115">
        <f>HLOOKUP(BK46,$BF$10:$BK$21,BH45)</f>
        <v>0.232</v>
      </c>
      <c r="BM47" s="57"/>
      <c r="BN47" s="69"/>
      <c r="BO47"/>
    </row>
    <row r="48" spans="2:67" s="52" customFormat="1" ht="25.5" customHeight="1" thickBot="1">
      <c r="B48" s="89"/>
      <c r="C48"/>
      <c r="D48"/>
      <c r="E48" s="158"/>
      <c r="F48" s="119"/>
      <c r="G48" s="157" t="s">
        <v>34</v>
      </c>
      <c r="H48" s="141" t="s">
        <v>81</v>
      </c>
      <c r="I48" s="157" t="s">
        <v>79</v>
      </c>
      <c r="J48" s="249" t="s">
        <v>82</v>
      </c>
      <c r="K48" s="249"/>
      <c r="O48" s="47"/>
      <c r="P48" s="10"/>
      <c r="Q48"/>
      <c r="R48"/>
      <c r="S48"/>
      <c r="T48"/>
      <c r="U48"/>
      <c r="V48"/>
      <c r="W48"/>
      <c r="X48"/>
      <c r="Z48" s="69">
        <v>8</v>
      </c>
      <c r="AA48" s="70">
        <f>LOOKUP(Z48,$B$26:$B$45,$Q$26:$Q$45)</f>
        <v>4.9</v>
      </c>
      <c r="AB48" s="71">
        <f>LOOKUP(AB47,$AA$10:$AA$20,$AB$10:$AB$20)</f>
        <v>4</v>
      </c>
      <c r="AC48" s="71">
        <f>LOOKUP(AC47,$AA$10:$AA$20,$AB$10:$AB$20)</f>
        <v>5</v>
      </c>
      <c r="AD48" s="70">
        <f>LOOKUP(Z48,$B$26:$B$45,$P$26:$P$45)</f>
        <v>0.44863354</v>
      </c>
      <c r="AE48" s="60">
        <f>LOOKUP(AE47,$AB$8:$AF$8,$AB$10:$AF$10)</f>
        <v>0.4</v>
      </c>
      <c r="AF48" s="60">
        <f>LOOKUP(AF47,$AB$8:$AG$8,$AB$10:$AG$10)</f>
        <v>0.45</v>
      </c>
      <c r="AG48" s="72">
        <f>((AE49-AB49)/(AF48-AE48))*(AD48-AE48)+AB49</f>
        <v>0.9469453416</v>
      </c>
      <c r="AH48" s="73">
        <f>((AF49-AC49)/(AF48-AE48))*(AD48-AE48)+AC49</f>
        <v>1.0040273292</v>
      </c>
      <c r="AI48" s="74">
        <f>((AH48-AG48)/(AC48-AB48))*(AA48-AB48)+AG48</f>
        <v>0.99831913044</v>
      </c>
      <c r="AJ48" s="69">
        <v>8</v>
      </c>
      <c r="AK48" s="75">
        <f>LOOKUP(AJ48,$B$26:$B$45,$Q$26:$Q$45)</f>
        <v>4.9</v>
      </c>
      <c r="AL48" s="76">
        <f>LOOKUP(AL47,$AJ$10:$AJ$20,$AK$10:$AK$20)</f>
        <v>4</v>
      </c>
      <c r="AM48" s="76">
        <f>LOOKUP(AM47,$AJ$10:$AJ$20,$AK$10:$AK$20)</f>
        <v>5</v>
      </c>
      <c r="AN48" s="75">
        <f>LOOKUP(AJ48,$B$26:$B$45,$P$26:$P$45)</f>
        <v>0.44863354</v>
      </c>
      <c r="AO48" s="63">
        <f>LOOKUP(AO47,$AB$8:$AF$8,$AB$10:$AF$10)</f>
        <v>0.4</v>
      </c>
      <c r="AP48" s="63">
        <f>LOOKUP(AP47,$AB$8:$AG$8,$AB$10:$AG$10)</f>
        <v>0.45</v>
      </c>
      <c r="AQ48" s="77">
        <f>((AO49-AL49)/(AP48-AO48))*(AN48-AO48)+AL49</f>
        <v>1</v>
      </c>
      <c r="AR48" s="78">
        <f>((AP49-AM49)/(AP48-AO48))*(AN48-AO48)+AM49</f>
        <v>1.0780819876</v>
      </c>
      <c r="AS48" s="79">
        <f>((AR48-AQ48)/(AM48-AL48))*(AK48-AL48)+AQ48</f>
        <v>1.07027378884</v>
      </c>
      <c r="AX48" s="153" t="s">
        <v>88</v>
      </c>
      <c r="AY48" s="154">
        <f>LOOKUP(AX49,$AU$19:$AU$24,$AT$19:$AT$24)</f>
        <v>2</v>
      </c>
      <c r="AZ48" s="154"/>
      <c r="BA48" s="154">
        <f>AY48+1</f>
        <v>3</v>
      </c>
      <c r="BB48" s="10"/>
      <c r="BC48" s="10"/>
      <c r="BD48" s="20"/>
      <c r="BF48" s="67" t="s">
        <v>21</v>
      </c>
      <c r="BG48" s="67">
        <f>LOOKUP(BF49,$BF$10:$BF$21,$BE$10:$BE$21)</f>
        <v>6</v>
      </c>
      <c r="BH48" s="67">
        <f>BG48+1</f>
        <v>7</v>
      </c>
      <c r="BI48" s="68"/>
      <c r="BJ48" s="67">
        <f>LOOKUP(BI49,$BF$10:$BK$10,$BF$8:$BK$8)</f>
        <v>4</v>
      </c>
      <c r="BK48" s="67">
        <f>BJ48+1</f>
        <v>5</v>
      </c>
      <c r="BN48" s="69"/>
      <c r="BO48"/>
    </row>
    <row r="49" spans="2:67" s="52" customFormat="1" ht="13.5" customHeight="1" thickBot="1">
      <c r="B49" s="90"/>
      <c r="C49"/>
      <c r="D49"/>
      <c r="F49" s="136" t="s">
        <v>94</v>
      </c>
      <c r="G49" s="137">
        <f>IF(J26="","",AVERAGE(J26:J45))</f>
        <v>8.693863067275373</v>
      </c>
      <c r="H49" s="159">
        <f>IF(K26="","",AVERAGE(K26:K45))</f>
        <v>9.424486083260957</v>
      </c>
      <c r="I49" s="137">
        <f>IF(L26="","",AVERAGE(L26:L40))</f>
        <v>1.6458619405496326</v>
      </c>
      <c r="J49" s="247">
        <f>IF(Q26="","",AVERAGE(Q26:Q45))</f>
        <v>5.439999999999999</v>
      </c>
      <c r="K49" s="250"/>
      <c r="M49" s="47"/>
      <c r="N49" s="47"/>
      <c r="O49" s="47"/>
      <c r="P49" s="47"/>
      <c r="Q49" s="47"/>
      <c r="R49" s="47"/>
      <c r="S49" s="47"/>
      <c r="T49" s="47"/>
      <c r="U49" s="47"/>
      <c r="V49" s="47"/>
      <c r="W49" s="47"/>
      <c r="X49" s="47"/>
      <c r="Z49" s="80"/>
      <c r="AB49" s="81">
        <f>HLOOKUP(AE48,$AB$10:$AG$20,AB47)</f>
        <v>0.945</v>
      </c>
      <c r="AC49" s="82">
        <f>HLOOKUP(AE48,$AB$10:$AG$20,AC47)</f>
        <v>1.005</v>
      </c>
      <c r="AD49" s="83"/>
      <c r="AE49" s="81">
        <f>HLOOKUP(AF48,$AB$10:$AG$20,AB47)</f>
        <v>0.947</v>
      </c>
      <c r="AF49" s="82">
        <f>HLOOKUP(AF48,$AB$10:$AG$20,AC47)</f>
        <v>1.004</v>
      </c>
      <c r="AH49" s="57"/>
      <c r="AJ49" s="80"/>
      <c r="AL49" s="87">
        <f>HLOOKUP(AO48,$AK$10:$AP$20,AL47)</f>
        <v>1</v>
      </c>
      <c r="AM49" s="85">
        <f>HLOOKUP(AO48,$AK$10:$AP$20,AM47)</f>
        <v>1.081</v>
      </c>
      <c r="AN49" s="86"/>
      <c r="AO49" s="87">
        <f>HLOOKUP(AP48,$AK$10:$AP$20,AL47)</f>
        <v>1</v>
      </c>
      <c r="AP49" s="88">
        <f>HLOOKUP(AP48,$AK$10:$AP$20,AM47)</f>
        <v>1.078</v>
      </c>
      <c r="AR49" s="57"/>
      <c r="AS49" s="69"/>
      <c r="AW49" s="52">
        <v>16</v>
      </c>
      <c r="AX49" s="155">
        <f>LOOKUP(AW49,$B$26:$B$45,$P$26:$P$45)</f>
        <v>0.34972886000000003</v>
      </c>
      <c r="AY49" s="149">
        <f>LOOKUP(AY48,$AT$19:$AT$24,$AU$19:$AU$24)</f>
        <v>0.3</v>
      </c>
      <c r="AZ49" s="149"/>
      <c r="BA49" s="149">
        <f>LOOKUP(BA48,$AT$19:$AT$24,$AU$19:$AU$24)</f>
        <v>0.35</v>
      </c>
      <c r="BB49" s="149">
        <f>LOOKUP(AY49,$AU$19:$AU$24,$AV$19:$AV$24)</f>
        <v>1.07</v>
      </c>
      <c r="BC49" s="149">
        <f>LOOKUP(BA49,$AU$19:$AU$24,$AV$19:$AV$24)</f>
        <v>1.08</v>
      </c>
      <c r="BD49" s="155">
        <f>IF(AX49=AT53,AU53,((BC49-BB49)/(BA49-AY49))*(AX49-AY49)+BB49)</f>
        <v>1.079945772</v>
      </c>
      <c r="BE49" s="69">
        <v>9</v>
      </c>
      <c r="BF49" s="106">
        <f>LOOKUP(BE49,$B$26:$B$45,$Q$26:$Q$45)</f>
        <v>5.3</v>
      </c>
      <c r="BG49" s="107">
        <f>LOOKUP(BG48,$BE$10:$BE$21,$BF$10:$BF$21)</f>
        <v>5</v>
      </c>
      <c r="BH49" s="107">
        <f>LOOKUP(BH48,$BE$10:$BE$21,$BF$10:$BF$21)</f>
        <v>6</v>
      </c>
      <c r="BI49" s="106">
        <f>LOOKUP(BE49,$B$26:$B$45,$P$26:$P$45)</f>
        <v>0.44863354</v>
      </c>
      <c r="BJ49" s="94">
        <f>LOOKUP(BJ48,$BF$8:$BK$8,$BF$10:$BK$10)</f>
        <v>0.4</v>
      </c>
      <c r="BK49" s="94">
        <f>LOOKUP(BK48,$BF$8:$BK$8,$BF$10:$BK$10)</f>
        <v>0.45</v>
      </c>
      <c r="BL49" s="108">
        <f>((BJ50-BG50)/(BK49-BJ49))*(BI49-BJ49)+BG50</f>
        <v>0.2313714284</v>
      </c>
      <c r="BM49" s="109">
        <f>((BK50-BH50)/(BK49-BJ49))*(BI49-BJ49)+BH50</f>
        <v>0.191453416</v>
      </c>
      <c r="BN49" s="110">
        <f>((BM49-BL49)/(BH49-BG49))*(BF49-BG49)+BL49</f>
        <v>0.21939602468</v>
      </c>
      <c r="BO49"/>
    </row>
    <row r="50" spans="2:67" s="52" customFormat="1" ht="13.5" customHeight="1" thickBot="1">
      <c r="B50" s="47"/>
      <c r="C50"/>
      <c r="D50"/>
      <c r="F50" s="136" t="s">
        <v>35</v>
      </c>
      <c r="G50" s="137">
        <f>IF(G49="","",STDEV(J26:J45)*100/G49)</f>
        <v>21.669336178379687</v>
      </c>
      <c r="H50" s="137">
        <f>IF(H49="","",STDEV(K26:K45)*100/H49)</f>
        <v>21.601609396625637</v>
      </c>
      <c r="I50" s="138">
        <f>IF(I49="","",STDEV(L26:L28)*100/I49)</f>
        <v>27.209943442993527</v>
      </c>
      <c r="J50" s="247">
        <f>IF(Q26="","",STDEV(Q26:Q45)*100/J49)</f>
        <v>8.87417739306453</v>
      </c>
      <c r="K50" s="247"/>
      <c r="M50" s="47"/>
      <c r="N50" s="47"/>
      <c r="O50" s="47"/>
      <c r="P50" s="47"/>
      <c r="Q50" s="47"/>
      <c r="R50" s="47"/>
      <c r="S50" s="47"/>
      <c r="T50" s="47"/>
      <c r="U50" s="47"/>
      <c r="V50" s="47"/>
      <c r="W50" s="47"/>
      <c r="X50" s="47"/>
      <c r="AA50" s="67" t="s">
        <v>21</v>
      </c>
      <c r="AB50" s="67">
        <f>LOOKUP(AA51,$AB$10:$AB$20,$AA$10:$AA$20)</f>
        <v>5</v>
      </c>
      <c r="AC50" s="67">
        <f>AB50+1</f>
        <v>6</v>
      </c>
      <c r="AD50" s="68"/>
      <c r="AE50" s="67">
        <f>LOOKUP(AD51,$AB$10:$AG$10,$AB$8:$AG$8)</f>
        <v>4</v>
      </c>
      <c r="AF50" s="67">
        <f>AE50+1</f>
        <v>5</v>
      </c>
      <c r="AI50" s="69"/>
      <c r="AK50" s="67" t="s">
        <v>21</v>
      </c>
      <c r="AL50" s="67">
        <f>LOOKUP(AK51,$AK$10:$AK$20,$AJ$10:$AJ$20)</f>
        <v>5</v>
      </c>
      <c r="AM50" s="67">
        <f>AL50+1</f>
        <v>6</v>
      </c>
      <c r="AN50" s="68"/>
      <c r="AO50" s="67">
        <f>LOOKUP(AN51,$AB$10:$AG$10,$AB$8:$AG$8)</f>
        <v>4</v>
      </c>
      <c r="AP50" s="67">
        <f>AO50+1</f>
        <v>5</v>
      </c>
      <c r="AS50" s="69"/>
      <c r="AW50" s="52">
        <v>1</v>
      </c>
      <c r="AX50" s="153" t="s">
        <v>88</v>
      </c>
      <c r="AY50" s="154">
        <f>LOOKUP(AX51,$AU$19:$AU$24,$AT$19:$AT$24)</f>
        <v>3</v>
      </c>
      <c r="AZ50" s="154"/>
      <c r="BA50" s="154">
        <f>AY50+1</f>
        <v>4</v>
      </c>
      <c r="BB50" s="10"/>
      <c r="BC50" s="10"/>
      <c r="BD50" s="20"/>
      <c r="BE50" s="80"/>
      <c r="BG50" s="111">
        <f>HLOOKUP(BJ49,$BF$10:$BK$21,BG48)</f>
        <v>0.209</v>
      </c>
      <c r="BH50" s="112">
        <f>HLOOKUP(BJ49,$BF$10:$BK$21,BH48)</f>
        <v>0.172</v>
      </c>
      <c r="BI50" s="113"/>
      <c r="BJ50" s="114">
        <f>HLOOKUP(BK49,$BF$10:$BK$21,BG48)</f>
        <v>0.232</v>
      </c>
      <c r="BK50" s="115">
        <f>HLOOKUP(BK49,$BF$10:$BK$21,BH48)</f>
        <v>0.192</v>
      </c>
      <c r="BM50" s="57"/>
      <c r="BN50" s="69"/>
      <c r="BO50"/>
    </row>
    <row r="51" spans="2:67" s="52" customFormat="1" ht="13.5" customHeight="1" thickBot="1">
      <c r="B51" s="47"/>
      <c r="C51" s="47"/>
      <c r="D51" s="47"/>
      <c r="E51" s="47"/>
      <c r="F51" s="47"/>
      <c r="G51" s="47"/>
      <c r="H51" s="47"/>
      <c r="I51" s="47"/>
      <c r="J51" s="47"/>
      <c r="K51" s="47"/>
      <c r="L51" s="47"/>
      <c r="M51" s="47"/>
      <c r="N51" s="47"/>
      <c r="O51" s="47"/>
      <c r="P51" s="47"/>
      <c r="Q51" s="47"/>
      <c r="R51" s="47"/>
      <c r="S51" s="47"/>
      <c r="T51" s="47"/>
      <c r="U51" s="47"/>
      <c r="V51" s="47"/>
      <c r="W51" s="47"/>
      <c r="X51" s="47"/>
      <c r="Z51" s="69">
        <v>9</v>
      </c>
      <c r="AA51" s="70">
        <f>LOOKUP(Z51,$B$26:$B$45,$Q$26:$Q$45)</f>
        <v>5.3</v>
      </c>
      <c r="AB51" s="71">
        <f>LOOKUP(AB50,$AA$10:$AA$20,$AB$10:$AB$20)</f>
        <v>5</v>
      </c>
      <c r="AC51" s="71">
        <f>LOOKUP(AC50,$AA$10:$AA$20,$AB$10:$AB$20)</f>
        <v>6</v>
      </c>
      <c r="AD51" s="70">
        <f>LOOKUP(Z51,$B$26:$B$45,$P$26:$P$45)</f>
        <v>0.44863354</v>
      </c>
      <c r="AE51" s="60">
        <f>LOOKUP(AE50,$AB$8:$AF$8,$AB$10:$AF$10)</f>
        <v>0.4</v>
      </c>
      <c r="AF51" s="60">
        <f>LOOKUP(AF50,$AB$8:$AG$8,$AB$10:$AG$10)</f>
        <v>0.45</v>
      </c>
      <c r="AG51" s="72">
        <f>((AE52-AB52)/(AF51-AE51))*(AD51-AE51)+AB52</f>
        <v>1.0040273292</v>
      </c>
      <c r="AH51" s="73">
        <f>((AF52-AC52)/(AF51-AE51))*(AD51-AE51)+AC52</f>
        <v>1.074</v>
      </c>
      <c r="AI51" s="74">
        <f>((AH51-AG51)/(AC51-AB51))*(AA51-AB51)+AG51</f>
        <v>1.02501913044</v>
      </c>
      <c r="AJ51" s="69">
        <v>9</v>
      </c>
      <c r="AK51" s="75">
        <f>LOOKUP(AJ51,$B$26:$B$45,$Q$26:$Q$45)</f>
        <v>5.3</v>
      </c>
      <c r="AL51" s="76">
        <f>LOOKUP(AL50,$AJ$10:$AJ$20,$AK$10:$AK$20)</f>
        <v>5</v>
      </c>
      <c r="AM51" s="76">
        <f>LOOKUP(AM50,$AJ$10:$AJ$20,$AK$10:$AK$20)</f>
        <v>6</v>
      </c>
      <c r="AN51" s="75">
        <f>LOOKUP(AJ51,$B$26:$B$45,$P$26:$P$45)</f>
        <v>0.44863354</v>
      </c>
      <c r="AO51" s="63">
        <f>LOOKUP(AO50,$AB$8:$AF$8,$AB$10:$AF$10)</f>
        <v>0.4</v>
      </c>
      <c r="AP51" s="63">
        <f>LOOKUP(AP50,$AB$8:$AG$8,$AB$10:$AG$10)</f>
        <v>0.45</v>
      </c>
      <c r="AQ51" s="77">
        <f>((AO52-AL52)/(AP51-AO51))*(AN51-AO51)+AL52</f>
        <v>1.0780819876</v>
      </c>
      <c r="AR51" s="78">
        <f>((AP52-AM52)/(AP51-AO51))*(AN51-AO51)+AM52</f>
        <v>1.1500273291999998</v>
      </c>
      <c r="AS51" s="79">
        <f>((AR51-AQ51)/(AM51-AL51))*(AK51-AL51)+AQ51</f>
        <v>1.09966559008</v>
      </c>
      <c r="AW51" s="52">
        <v>17</v>
      </c>
      <c r="AX51" s="155">
        <f>LOOKUP(AW51,$B$26:$B$45,$P$26:$P$45)</f>
        <v>0.35909886</v>
      </c>
      <c r="AY51" s="149">
        <f>LOOKUP(AY50,$AT$19:$AT$24,$AU$19:$AU$24)</f>
        <v>0.35</v>
      </c>
      <c r="AZ51" s="149"/>
      <c r="BA51" s="149">
        <f>LOOKUP(BA50,$AT$19:$AT$24,$AU$19:$AU$24)</f>
        <v>0.4</v>
      </c>
      <c r="BB51" s="149">
        <f>LOOKUP(AY51,$AU$19:$AU$24,$AV$19:$AV$24)</f>
        <v>1.08</v>
      </c>
      <c r="BC51" s="149">
        <f>LOOKUP(BA51,$AU$19:$AU$24,$AV$19:$AV$24)</f>
        <v>1.09</v>
      </c>
      <c r="BD51" s="155">
        <f>IF(AX51=AT55,AU55,((BC51-BB51)/(BA51-AY51))*(AX51-AY51)+BB51)</f>
        <v>1.081819772</v>
      </c>
      <c r="BF51" s="67" t="s">
        <v>21</v>
      </c>
      <c r="BG51" s="67">
        <f>LOOKUP(BF52,$BF$10:$BF$21,$BE$10:$BE$21)</f>
        <v>6</v>
      </c>
      <c r="BH51" s="67">
        <f>BG51+1</f>
        <v>7</v>
      </c>
      <c r="BI51" s="68"/>
      <c r="BJ51" s="67">
        <f>LOOKUP(BI52,$BF$10:$BK$10,$BF$8:$BK$8)</f>
        <v>2</v>
      </c>
      <c r="BK51" s="67">
        <f>BJ51+1</f>
        <v>3</v>
      </c>
      <c r="BN51" s="69"/>
      <c r="BO51"/>
    </row>
    <row r="52" spans="2:67" s="52" customFormat="1" ht="13.5" customHeight="1" thickBot="1">
      <c r="B52" s="47"/>
      <c r="C52" s="47"/>
      <c r="D52" s="47"/>
      <c r="E52" s="47"/>
      <c r="F52" s="271" t="s">
        <v>83</v>
      </c>
      <c r="G52" s="272"/>
      <c r="H52" s="272"/>
      <c r="I52" s="272"/>
      <c r="J52" s="272"/>
      <c r="K52" s="47"/>
      <c r="L52" s="47"/>
      <c r="M52" s="47"/>
      <c r="N52" s="47"/>
      <c r="O52" s="47"/>
      <c r="P52" s="47"/>
      <c r="Q52" s="47"/>
      <c r="R52" s="47"/>
      <c r="S52" s="47"/>
      <c r="T52" s="47"/>
      <c r="U52" s="47"/>
      <c r="V52" s="47"/>
      <c r="W52" s="47"/>
      <c r="X52" s="47"/>
      <c r="Z52" s="80"/>
      <c r="AB52" s="81">
        <f>HLOOKUP(AE51,$AB$10:$AG$20,AB50)</f>
        <v>1.005</v>
      </c>
      <c r="AC52" s="82">
        <f>HLOOKUP(AE51,$AB$10:$AG$20,AC50)</f>
        <v>1.074</v>
      </c>
      <c r="AD52" s="83"/>
      <c r="AE52" s="81">
        <f>HLOOKUP(AF51,$AB$10:$AG$20,AB50)</f>
        <v>1.004</v>
      </c>
      <c r="AF52" s="82">
        <f>HLOOKUP(AF51,$AB$10:$AG$20,AC50)</f>
        <v>1.074</v>
      </c>
      <c r="AH52" s="57"/>
      <c r="AJ52" s="80"/>
      <c r="AL52" s="87">
        <f>HLOOKUP(AO51,$AK$10:$AP$20,AL50)</f>
        <v>1.081</v>
      </c>
      <c r="AM52" s="85">
        <f>HLOOKUP(AO51,$AK$10:$AP$20,AM50)</f>
        <v>1.151</v>
      </c>
      <c r="AN52" s="86"/>
      <c r="AO52" s="87">
        <f>HLOOKUP(AP51,$AK$10:$AP$20,AL50)</f>
        <v>1.078</v>
      </c>
      <c r="AP52" s="88">
        <f>HLOOKUP(AP51,$AK$10:$AP$20,AM50)</f>
        <v>1.15</v>
      </c>
      <c r="AR52" s="57"/>
      <c r="AS52" s="69"/>
      <c r="AX52" s="153" t="s">
        <v>88</v>
      </c>
      <c r="AY52" s="154">
        <f>LOOKUP(AX53,$AU$19:$AU$24,$AT$19:$AT$24)</f>
        <v>3</v>
      </c>
      <c r="AZ52" s="154"/>
      <c r="BA52" s="154">
        <f>AY52+1</f>
        <v>4</v>
      </c>
      <c r="BB52" s="10"/>
      <c r="BC52" s="10"/>
      <c r="BD52" s="20"/>
      <c r="BE52" s="69">
        <v>10</v>
      </c>
      <c r="BF52" s="106">
        <f>LOOKUP(BE52,$B$26:$B$45,$Q$26:$Q$45)</f>
        <v>5.4</v>
      </c>
      <c r="BG52" s="107">
        <f>LOOKUP(BG51,$BE$10:$BE$21,$BF$10:$BF$21)</f>
        <v>5</v>
      </c>
      <c r="BH52" s="107">
        <f>LOOKUP(BH51,$BE$10:$BE$21,$BF$10:$BF$21)</f>
        <v>6</v>
      </c>
      <c r="BI52" s="106">
        <f>LOOKUP(BE52,$B$26:$B$45,$P$26:$P$45)</f>
        <v>0.34972886000000003</v>
      </c>
      <c r="BJ52" s="94">
        <f>LOOKUP(BJ51,$BF$8:$BK$8,$BF$10:$BK$10)</f>
        <v>0.3</v>
      </c>
      <c r="BK52" s="94">
        <f>LOOKUP(BK51,$BF$8:$BK$8,$BF$10:$BK$10)</f>
        <v>0.35</v>
      </c>
      <c r="BL52" s="108">
        <f>((BJ53-BG53)/(BK52-BJ52))*(BI52-BJ52)+BG53</f>
        <v>0.18687527560000003</v>
      </c>
      <c r="BM52" s="109">
        <f>((BK53-BH53)/(BK52-BJ52))*(BI52-BJ52)+BH53</f>
        <v>0.15389696680000003</v>
      </c>
      <c r="BN52" s="110">
        <f>((BM52-BL52)/(BH52-BG52))*(BF52-BG52)+BL52</f>
        <v>0.17368395208</v>
      </c>
      <c r="BO52"/>
    </row>
    <row r="53" spans="2:67" s="52" customFormat="1" ht="13.5" customHeight="1" hidden="1" thickBot="1">
      <c r="B53" s="47"/>
      <c r="C53" s="47"/>
      <c r="D53" s="47"/>
      <c r="E53" s="47"/>
      <c r="F53" s="47"/>
      <c r="G53" s="47"/>
      <c r="H53" s="47"/>
      <c r="I53" s="47"/>
      <c r="J53" s="47"/>
      <c r="K53" s="47"/>
      <c r="L53" s="47"/>
      <c r="M53" s="47"/>
      <c r="N53" s="47"/>
      <c r="O53" s="47"/>
      <c r="P53" s="47"/>
      <c r="Q53" s="47"/>
      <c r="R53" s="47"/>
      <c r="S53" s="47"/>
      <c r="T53" s="47"/>
      <c r="U53" s="47"/>
      <c r="V53" s="47"/>
      <c r="W53" s="47"/>
      <c r="X53" s="47"/>
      <c r="AA53" s="67" t="s">
        <v>21</v>
      </c>
      <c r="AB53" s="67">
        <f>LOOKUP(AA54,$AB$10:$AB$20,$AA$10:$AA$20)</f>
        <v>5</v>
      </c>
      <c r="AC53" s="67">
        <f>AB53+1</f>
        <v>6</v>
      </c>
      <c r="AD53" s="68"/>
      <c r="AE53" s="67">
        <f>LOOKUP(AD54,$AB$10:$AG$10,$AB$8:$AG$8)</f>
        <v>2</v>
      </c>
      <c r="AF53" s="67">
        <f>AE53+1</f>
        <v>3</v>
      </c>
      <c r="AI53" s="69"/>
      <c r="AK53" s="67" t="s">
        <v>21</v>
      </c>
      <c r="AL53" s="67">
        <f>LOOKUP(AK54,$AK$10:$AK$20,$AJ$10:$AJ$20)</f>
        <v>5</v>
      </c>
      <c r="AM53" s="67">
        <f>AL53+1</f>
        <v>6</v>
      </c>
      <c r="AN53" s="68"/>
      <c r="AO53" s="67">
        <f>LOOKUP(AN54,$AB$10:$AG$10,$AB$8:$AG$8)</f>
        <v>2</v>
      </c>
      <c r="AP53" s="67">
        <f>AO53+1</f>
        <v>3</v>
      </c>
      <c r="AS53" s="69"/>
      <c r="AW53" s="52">
        <v>18</v>
      </c>
      <c r="AX53" s="155">
        <f>LOOKUP(AW53,$B$26:$B$45,$P$26:$P$45)</f>
        <v>0.35909886</v>
      </c>
      <c r="AY53" s="149">
        <f>LOOKUP(AY52,$AT$19:$AT$24,$AU$19:$AU$24)</f>
        <v>0.35</v>
      </c>
      <c r="AZ53" s="149"/>
      <c r="BA53" s="149">
        <f>LOOKUP(BA52,$AT$19:$AT$24,$AU$19:$AU$24)</f>
        <v>0.4</v>
      </c>
      <c r="BB53" s="149">
        <f>LOOKUP(AY53,$AU$19:$AU$24,$AV$19:$AV$24)</f>
        <v>1.08</v>
      </c>
      <c r="BC53" s="149">
        <f>LOOKUP(BA53,$AU$19:$AU$24,$AV$19:$AV$24)</f>
        <v>1.09</v>
      </c>
      <c r="BD53" s="155">
        <f>IF(AX53=AT57,AU57,((BC53-BB53)/(BA53-AY53))*(AX53-AY53)+BB53)</f>
        <v>1.081819772</v>
      </c>
      <c r="BE53" s="80"/>
      <c r="BG53" s="111">
        <f>HLOOKUP(BJ52,$BF$10:$BK$21,BG51)</f>
        <v>0.164</v>
      </c>
      <c r="BH53" s="112">
        <f>HLOOKUP(BJ52,$BF$10:$BK$21,BH51)</f>
        <v>0.135</v>
      </c>
      <c r="BI53" s="113"/>
      <c r="BJ53" s="114">
        <f>HLOOKUP(BK52,$BF$10:$BK$21,BG51)</f>
        <v>0.187</v>
      </c>
      <c r="BK53" s="115">
        <f>HLOOKUP(BK52,$BF$10:$BK$21,BH51)</f>
        <v>0.154</v>
      </c>
      <c r="BM53" s="57"/>
      <c r="BN53" s="69"/>
      <c r="BO53"/>
    </row>
    <row r="54" spans="2:67" s="52" customFormat="1" ht="13.5" customHeight="1" hidden="1" thickBot="1">
      <c r="B54" s="47"/>
      <c r="C54" s="47"/>
      <c r="D54" s="47"/>
      <c r="E54" s="47"/>
      <c r="F54" s="47"/>
      <c r="G54" s="47"/>
      <c r="H54" s="47"/>
      <c r="I54" s="47"/>
      <c r="J54" s="47"/>
      <c r="K54" s="47"/>
      <c r="L54" s="47"/>
      <c r="M54" s="47"/>
      <c r="N54" s="47"/>
      <c r="O54" s="47"/>
      <c r="P54" s="47"/>
      <c r="Q54" s="47"/>
      <c r="R54" s="47"/>
      <c r="S54" s="47"/>
      <c r="T54" s="47"/>
      <c r="U54" s="47"/>
      <c r="V54" s="47"/>
      <c r="W54" s="47"/>
      <c r="X54" s="47"/>
      <c r="Z54" s="69">
        <v>10</v>
      </c>
      <c r="AA54" s="70">
        <f>LOOKUP(Z54,$B$26:$B$45,$Q$26:$Q$45)</f>
        <v>5.4</v>
      </c>
      <c r="AB54" s="71">
        <f>LOOKUP(AB53,$AA$10:$AA$20,$AB$10:$AB$20)</f>
        <v>5</v>
      </c>
      <c r="AC54" s="71">
        <f>LOOKUP(AC53,$AA$10:$AA$20,$AB$10:$AB$20)</f>
        <v>6</v>
      </c>
      <c r="AD54" s="70">
        <f>LOOKUP(Z54,$B$26:$B$45,$P$26:$P$45)</f>
        <v>0.34972886000000003</v>
      </c>
      <c r="AE54" s="60">
        <f>LOOKUP(AE53,$AB$8:$AF$8,$AB$10:$AF$10)</f>
        <v>0.3</v>
      </c>
      <c r="AF54" s="60">
        <f>LOOKUP(AF53,$AB$8:$AG$8,$AB$10:$AG$10)</f>
        <v>0.35</v>
      </c>
      <c r="AG54" s="72">
        <f>((AE55-AB55)/(AF54-AE54))*(AD54-AE54)+AB55</f>
        <v>1.005</v>
      </c>
      <c r="AH54" s="73">
        <f>((AF55-AC55)/(AF54-AE54))*(AD54-AE54)+AC55</f>
        <v>1.0780108456000002</v>
      </c>
      <c r="AI54" s="74">
        <f>((AH54-AG54)/(AC54-AB54))*(AA54-AB54)+AG54</f>
        <v>1.0342043382400001</v>
      </c>
      <c r="AJ54" s="69">
        <v>10</v>
      </c>
      <c r="AK54" s="75">
        <f>LOOKUP(AJ54,$B$26:$B$45,$Q$26:$Q$45)</f>
        <v>5.4</v>
      </c>
      <c r="AL54" s="76">
        <f>LOOKUP(AL53,$AJ$10:$AJ$20,$AK$10:$AK$20)</f>
        <v>5</v>
      </c>
      <c r="AM54" s="76">
        <f>LOOKUP(AM53,$AJ$10:$AJ$20,$AK$10:$AK$20)</f>
        <v>6</v>
      </c>
      <c r="AN54" s="75">
        <f>LOOKUP(AJ54,$B$26:$B$45,$P$26:$P$45)</f>
        <v>0.34972886000000003</v>
      </c>
      <c r="AO54" s="63">
        <f>LOOKUP(AO53,$AB$8:$AF$8,$AB$10:$AF$10)</f>
        <v>0.3</v>
      </c>
      <c r="AP54" s="63">
        <f>LOOKUP(AP53,$AB$8:$AG$8,$AB$10:$AG$10)</f>
        <v>0.35</v>
      </c>
      <c r="AQ54" s="77">
        <f>((AO55-AL55)/(AP54-AO54))*(AN54-AO54)+AL55</f>
        <v>1.0820216912</v>
      </c>
      <c r="AR54" s="78">
        <f>((AP55-AM55)/(AP54-AO54))*(AN54-AO54)+AM55</f>
        <v>1.1600216911999999</v>
      </c>
      <c r="AS54" s="79">
        <f>((AR54-AQ54)/(AM54-AL54))*(AK54-AL54)+AQ54</f>
        <v>1.1132216912</v>
      </c>
      <c r="AX54" s="153" t="s">
        <v>88</v>
      </c>
      <c r="AY54" s="154">
        <f>LOOKUP(AX55,$AU$19:$AU$24,$AT$19:$AT$24)</f>
        <v>3</v>
      </c>
      <c r="AZ54" s="154"/>
      <c r="BA54" s="154">
        <f>AY54+1</f>
        <v>4</v>
      </c>
      <c r="BB54" s="10"/>
      <c r="BC54" s="10"/>
      <c r="BD54" s="20"/>
      <c r="BF54" s="67" t="s">
        <v>21</v>
      </c>
      <c r="BG54" s="67">
        <f>LOOKUP(BF55,$BF$10:$BF$21,$BE$10:$BE$21)</f>
        <v>6</v>
      </c>
      <c r="BH54" s="67">
        <f>BG54+1</f>
        <v>7</v>
      </c>
      <c r="BI54" s="68"/>
      <c r="BJ54" s="67">
        <f>LOOKUP(BI55,$BF$10:$BK$10,$BF$8:$BK$8)</f>
        <v>2</v>
      </c>
      <c r="BK54" s="67">
        <f>BJ54+1</f>
        <v>3</v>
      </c>
      <c r="BN54" s="69"/>
      <c r="BO54"/>
    </row>
    <row r="55" spans="1:67" ht="16.5" hidden="1" thickBot="1">
      <c r="A55" s="52"/>
      <c r="B55" s="47"/>
      <c r="C55" s="47"/>
      <c r="D55" s="47"/>
      <c r="E55" s="47"/>
      <c r="F55" s="47"/>
      <c r="G55" s="47"/>
      <c r="H55" s="47"/>
      <c r="I55" s="47"/>
      <c r="J55" s="47"/>
      <c r="K55" s="47"/>
      <c r="L55" s="47"/>
      <c r="M55" s="47"/>
      <c r="N55" s="47"/>
      <c r="O55" s="47"/>
      <c r="P55" s="47"/>
      <c r="Q55" s="47"/>
      <c r="R55" s="47"/>
      <c r="S55" s="47"/>
      <c r="T55" s="47"/>
      <c r="U55" s="47"/>
      <c r="V55" s="47"/>
      <c r="W55" s="47"/>
      <c r="X55" s="47"/>
      <c r="Y55" s="52"/>
      <c r="Z55" s="80"/>
      <c r="AA55" s="52"/>
      <c r="AB55" s="81">
        <f>HLOOKUP(AE54,$AB$10:$AG$20,AB53)</f>
        <v>1.005</v>
      </c>
      <c r="AC55" s="82">
        <f>HLOOKUP(AE54,$AB$10:$AG$20,AC53)</f>
        <v>1.08</v>
      </c>
      <c r="AD55" s="83"/>
      <c r="AE55" s="81">
        <f>HLOOKUP(AF54,$AB$10:$AG$20,AB53)</f>
        <v>1.005</v>
      </c>
      <c r="AF55" s="82">
        <f>HLOOKUP(AF54,$AB$10:$AG$20,AC53)</f>
        <v>1.078</v>
      </c>
      <c r="AG55" s="52"/>
      <c r="AH55" s="57"/>
      <c r="AI55" s="52"/>
      <c r="AJ55" s="80"/>
      <c r="AK55" s="52"/>
      <c r="AL55" s="87">
        <f>HLOOKUP(AO54,$AK$10:$AP$20,AL53)</f>
        <v>1.086</v>
      </c>
      <c r="AM55" s="85">
        <f>HLOOKUP(AO54,$AK$10:$AP$20,AM53)</f>
        <v>1.164</v>
      </c>
      <c r="AN55" s="86"/>
      <c r="AO55" s="87">
        <f>HLOOKUP(AP54,$AK$10:$AP$20,AL53)</f>
        <v>1.082</v>
      </c>
      <c r="AP55" s="88">
        <f>HLOOKUP(AP54,$AK$10:$AP$20,AM53)</f>
        <v>1.16</v>
      </c>
      <c r="AQ55" s="52"/>
      <c r="AR55" s="57"/>
      <c r="AS55" s="69"/>
      <c r="AW55" s="52">
        <v>19</v>
      </c>
      <c r="AX55" s="155">
        <f>LOOKUP(AW55,$B$26:$B$45,$P$26:$P$45)</f>
        <v>0.35909886</v>
      </c>
      <c r="AY55" s="149">
        <f>LOOKUP(AY54,$AT$19:$AT$24,$AU$19:$AU$24)</f>
        <v>0.35</v>
      </c>
      <c r="AZ55" s="149"/>
      <c r="BA55" s="149">
        <f>LOOKUP(BA54,$AT$19:$AT$24,$AU$19:$AU$24)</f>
        <v>0.4</v>
      </c>
      <c r="BB55" s="149">
        <f>LOOKUP(AY55,$AU$19:$AU$24,$AV$19:$AV$24)</f>
        <v>1.08</v>
      </c>
      <c r="BC55" s="149">
        <f>LOOKUP(BA55,$AU$19:$AU$24,$AV$19:$AV$24)</f>
        <v>1.09</v>
      </c>
      <c r="BD55" s="155">
        <f>IF(AX55=AT59,AU59,((BC55-BB55)/(BA55-AY55))*(AX55-AY55)+BB55)</f>
        <v>1.081819772</v>
      </c>
      <c r="BE55" s="69">
        <v>11</v>
      </c>
      <c r="BF55" s="106">
        <f>LOOKUP(BE55,$B$26:$B$45,$Q$26:$Q$45)</f>
        <v>5.4</v>
      </c>
      <c r="BG55" s="107">
        <f>LOOKUP(BG54,$BE$10:$BE$21,$BF$10:$BF$21)</f>
        <v>5</v>
      </c>
      <c r="BH55" s="107">
        <f>LOOKUP(BH54,$BE$10:$BE$21,$BF$10:$BF$21)</f>
        <v>6</v>
      </c>
      <c r="BI55" s="106">
        <f>LOOKUP(BE55,$B$26:$B$45,$P$26:$P$45)</f>
        <v>0.34972886000000003</v>
      </c>
      <c r="BJ55" s="94">
        <f>LOOKUP(BJ54,$BF$8:$BK$8,$BF$10:$BK$10)</f>
        <v>0.3</v>
      </c>
      <c r="BK55" s="94">
        <f>LOOKUP(BK54,$BF$8:$BK$8,$BF$10:$BK$10)</f>
        <v>0.35</v>
      </c>
      <c r="BL55" s="108">
        <f>((BJ56-BG56)/(BK55-BJ55))*(BI55-BJ55)+BG56</f>
        <v>0.18687527560000003</v>
      </c>
      <c r="BM55" s="109">
        <f>((BK56-BH56)/(BK55-BJ55))*(BI55-BJ55)+BH56</f>
        <v>0.15389696680000003</v>
      </c>
      <c r="BN55" s="110">
        <f>((BM55-BL55)/(BH55-BG55))*(BF55-BG55)+BL55</f>
        <v>0.17368395208</v>
      </c>
      <c r="BO55"/>
    </row>
    <row r="56" spans="2:67" ht="16.5" hidden="1" thickBot="1">
      <c r="B56" s="47"/>
      <c r="C56" s="47"/>
      <c r="D56" s="47"/>
      <c r="E56" s="47"/>
      <c r="F56" s="47"/>
      <c r="G56" s="47"/>
      <c r="H56" s="47"/>
      <c r="I56" s="47"/>
      <c r="J56" s="47"/>
      <c r="K56" s="47"/>
      <c r="L56" s="47"/>
      <c r="M56" s="47"/>
      <c r="N56" s="47"/>
      <c r="O56" s="47"/>
      <c r="P56" s="47"/>
      <c r="Q56" s="47"/>
      <c r="R56" s="47"/>
      <c r="S56" s="47"/>
      <c r="T56" s="47"/>
      <c r="U56" s="47"/>
      <c r="V56" s="47"/>
      <c r="W56" s="47"/>
      <c r="X56" s="47"/>
      <c r="Y56" s="52"/>
      <c r="Z56" s="52"/>
      <c r="AA56" s="67" t="s">
        <v>21</v>
      </c>
      <c r="AB56" s="67">
        <f>LOOKUP(AA57,$AB$10:$AB$20,$AA$10:$AA$20)</f>
        <v>5</v>
      </c>
      <c r="AC56" s="67">
        <f>AB56+1</f>
        <v>6</v>
      </c>
      <c r="AD56" s="68"/>
      <c r="AE56" s="67">
        <f>LOOKUP(AD57,$AB$10:$AG$10,$AB$8:$AG$8)</f>
        <v>2</v>
      </c>
      <c r="AF56" s="67">
        <f>AE56+1</f>
        <v>3</v>
      </c>
      <c r="AG56" s="52"/>
      <c r="AH56" s="52"/>
      <c r="AI56" s="69"/>
      <c r="AJ56" s="52"/>
      <c r="AK56" s="67" t="s">
        <v>21</v>
      </c>
      <c r="AL56" s="67">
        <f>LOOKUP(AK57,$AK$10:$AK$20,$AJ$10:$AJ$20)</f>
        <v>5</v>
      </c>
      <c r="AM56" s="67">
        <f>AL56+1</f>
        <v>6</v>
      </c>
      <c r="AN56" s="68"/>
      <c r="AO56" s="67">
        <f>LOOKUP(AN57,$AB$10:$AG$10,$AB$8:$AG$8)</f>
        <v>2</v>
      </c>
      <c r="AP56" s="67">
        <f>AO56+1</f>
        <v>3</v>
      </c>
      <c r="AQ56" s="52"/>
      <c r="AR56" s="52"/>
      <c r="AS56" s="69"/>
      <c r="AW56" s="52"/>
      <c r="AX56" s="153" t="s">
        <v>88</v>
      </c>
      <c r="AY56" s="154">
        <f>LOOKUP(AX57,$AU$19:$AU$24,$AT$19:$AT$24)</f>
        <v>3</v>
      </c>
      <c r="AZ56" s="154"/>
      <c r="BA56" s="154">
        <f>AY56+1</f>
        <v>4</v>
      </c>
      <c r="BD56" s="20"/>
      <c r="BE56" s="80"/>
      <c r="BF56" s="52"/>
      <c r="BG56" s="111">
        <f>HLOOKUP(BJ55,$BF$10:$BK$21,BG54)</f>
        <v>0.164</v>
      </c>
      <c r="BH56" s="112">
        <f>HLOOKUP(BJ55,$BF$10:$BK$21,BH54)</f>
        <v>0.135</v>
      </c>
      <c r="BI56" s="113"/>
      <c r="BJ56" s="114">
        <f>HLOOKUP(BK55,$BF$10:$BK$21,BG54)</f>
        <v>0.187</v>
      </c>
      <c r="BK56" s="115">
        <f>HLOOKUP(BK55,$BF$10:$BK$21,BH54)</f>
        <v>0.154</v>
      </c>
      <c r="BL56" s="52"/>
      <c r="BM56" s="57"/>
      <c r="BN56" s="69"/>
      <c r="BO56"/>
    </row>
    <row r="57" spans="1:67" s="20" customFormat="1" ht="16.5" hidden="1" thickBot="1">
      <c r="A57" s="10"/>
      <c r="B57" s="47"/>
      <c r="C57" s="47"/>
      <c r="D57" s="47"/>
      <c r="E57" s="47"/>
      <c r="F57" s="47"/>
      <c r="G57" s="47"/>
      <c r="H57" s="47"/>
      <c r="I57" s="47"/>
      <c r="J57" s="47"/>
      <c r="K57" s="47"/>
      <c r="L57" s="47"/>
      <c r="M57" s="47"/>
      <c r="N57" s="47"/>
      <c r="O57" s="47"/>
      <c r="P57" s="47"/>
      <c r="Q57" s="47"/>
      <c r="R57" s="47"/>
      <c r="S57" s="47"/>
      <c r="T57" s="47"/>
      <c r="U57" s="47"/>
      <c r="V57" s="47"/>
      <c r="W57" s="47"/>
      <c r="X57" s="47"/>
      <c r="Y57" s="10"/>
      <c r="Z57" s="69">
        <v>11</v>
      </c>
      <c r="AA57" s="70">
        <f>LOOKUP(Z57,$B$26:$B$45,$Q$26:$Q$45)</f>
        <v>5.4</v>
      </c>
      <c r="AB57" s="71">
        <f>LOOKUP(AB56,$AA$10:$AA$20,$AB$10:$AB$20)</f>
        <v>5</v>
      </c>
      <c r="AC57" s="71">
        <f>LOOKUP(AC56,$AA$10:$AA$20,$AB$10:$AB$20)</f>
        <v>6</v>
      </c>
      <c r="AD57" s="70">
        <f>LOOKUP(Z57,$B$26:$B$45,$P$26:$P$45)</f>
        <v>0.34972886000000003</v>
      </c>
      <c r="AE57" s="60">
        <f>LOOKUP(AE56,$AB$8:$AF$8,$AB$10:$AF$10)</f>
        <v>0.3</v>
      </c>
      <c r="AF57" s="60">
        <f>LOOKUP(AF56,$AB$8:$AG$8,$AB$10:$AG$10)</f>
        <v>0.35</v>
      </c>
      <c r="AG57" s="72">
        <f>((AE58-AB58)/(AF57-AE57))*(AD57-AE57)+AB58</f>
        <v>1.005</v>
      </c>
      <c r="AH57" s="73">
        <f>((AF58-AC58)/(AF57-AE57))*(AD57-AE57)+AC58</f>
        <v>1.0780108456000002</v>
      </c>
      <c r="AI57" s="74">
        <f>((AH57-AG57)/(AC57-AB57))*(AA57-AB57)+AG57</f>
        <v>1.0342043382400001</v>
      </c>
      <c r="AJ57" s="69">
        <v>11</v>
      </c>
      <c r="AK57" s="75">
        <f>LOOKUP(AJ57,$B$26:$B$45,$Q$26:$Q$45)</f>
        <v>5.4</v>
      </c>
      <c r="AL57" s="76">
        <f>LOOKUP(AL56,$AJ$10:$AJ$20,$AK$10:$AK$20)</f>
        <v>5</v>
      </c>
      <c r="AM57" s="76">
        <f>LOOKUP(AM56,$AJ$10:$AJ$20,$AK$10:$AK$20)</f>
        <v>6</v>
      </c>
      <c r="AN57" s="75">
        <f>LOOKUP(AJ57,$B$26:$B$45,$P$26:$P$45)</f>
        <v>0.34972886000000003</v>
      </c>
      <c r="AO57" s="63">
        <f>LOOKUP(AO56,$AB$8:$AF$8,$AB$10:$AF$10)</f>
        <v>0.3</v>
      </c>
      <c r="AP57" s="63">
        <f>LOOKUP(AP56,$AB$8:$AG$8,$AB$10:$AG$10)</f>
        <v>0.35</v>
      </c>
      <c r="AQ57" s="77">
        <f>((AO58-AL58)/(AP57-AO57))*(AN57-AO57)+AL58</f>
        <v>1.0820216912</v>
      </c>
      <c r="AR57" s="78">
        <f>((AP58-AM58)/(AP57-AO57))*(AN57-AO57)+AM58</f>
        <v>1.1600216911999999</v>
      </c>
      <c r="AS57" s="79">
        <f>((AR57-AQ57)/(AM57-AL57))*(AK57-AL57)+AQ57</f>
        <v>1.1132216912</v>
      </c>
      <c r="AW57" s="52">
        <v>20</v>
      </c>
      <c r="AX57" s="155">
        <f>LOOKUP(AW57,$B$26:$B$45,$P$26:$P$45)</f>
        <v>0.35909886</v>
      </c>
      <c r="AY57" s="149">
        <f>LOOKUP(AY56,$AT$19:$AT$24,$AU$19:$AU$24)</f>
        <v>0.35</v>
      </c>
      <c r="AZ57" s="149"/>
      <c r="BA57" s="149">
        <f>LOOKUP(BA56,$AT$19:$AT$24,$AU$19:$AU$24)</f>
        <v>0.4</v>
      </c>
      <c r="BB57" s="149">
        <f>LOOKUP(AY57,$AU$19:$AU$24,$AV$19:$AV$24)</f>
        <v>1.08</v>
      </c>
      <c r="BC57" s="149">
        <f>LOOKUP(BA57,$AU$19:$AU$24,$AV$19:$AV$24)</f>
        <v>1.09</v>
      </c>
      <c r="BD57" s="155">
        <f>IF(AX57=AT61,AU61,((BC57-BB57)/(BA57-AY57))*(AX57-AY57)+BB57)</f>
        <v>1.081819772</v>
      </c>
      <c r="BE57" s="52"/>
      <c r="BF57" s="67" t="s">
        <v>21</v>
      </c>
      <c r="BG57" s="67">
        <f>LOOKUP(BF58,$BF$10:$BF$21,$BE$10:$BE$21)</f>
        <v>6</v>
      </c>
      <c r="BH57" s="67">
        <f>BG57+1</f>
        <v>7</v>
      </c>
      <c r="BI57" s="68"/>
      <c r="BJ57" s="67">
        <f>LOOKUP(BI58,$BF$10:$BK$10,$BF$8:$BK$8)</f>
        <v>3</v>
      </c>
      <c r="BK57" s="67">
        <f>BJ57+1</f>
        <v>4</v>
      </c>
      <c r="BL57" s="52"/>
      <c r="BM57" s="52"/>
      <c r="BN57" s="69"/>
      <c r="BO57"/>
    </row>
    <row r="58" spans="1:67" ht="16.5" hidden="1" thickBot="1">
      <c r="A58" s="20"/>
      <c r="B58" s="47"/>
      <c r="C58" s="47"/>
      <c r="D58" s="47"/>
      <c r="E58" s="47"/>
      <c r="F58" s="47"/>
      <c r="G58" s="47"/>
      <c r="H58" s="47"/>
      <c r="I58" s="47"/>
      <c r="J58" s="47"/>
      <c r="K58" s="47"/>
      <c r="L58" s="47"/>
      <c r="M58" s="47"/>
      <c r="N58" s="47"/>
      <c r="O58" s="47"/>
      <c r="P58" s="47"/>
      <c r="Q58" s="47"/>
      <c r="R58" s="47"/>
      <c r="S58" s="47"/>
      <c r="T58" s="47"/>
      <c r="U58" s="47"/>
      <c r="V58" s="47"/>
      <c r="W58" s="47"/>
      <c r="X58" s="47"/>
      <c r="Z58" s="80"/>
      <c r="AA58" s="52"/>
      <c r="AB58" s="81">
        <f>HLOOKUP(AE57,$AB$10:$AG$20,AB56)</f>
        <v>1.005</v>
      </c>
      <c r="AC58" s="82">
        <f>HLOOKUP(AE57,$AB$10:$AG$20,AC56)</f>
        <v>1.08</v>
      </c>
      <c r="AD58" s="83"/>
      <c r="AE58" s="81">
        <f>HLOOKUP(AF57,$AB$10:$AG$20,AB56)</f>
        <v>1.005</v>
      </c>
      <c r="AF58" s="82">
        <f>HLOOKUP(AF57,$AB$10:$AG$20,AC56)</f>
        <v>1.078</v>
      </c>
      <c r="AG58" s="52"/>
      <c r="AH58" s="57"/>
      <c r="AI58" s="52"/>
      <c r="AJ58" s="80"/>
      <c r="AK58" s="52"/>
      <c r="AL58" s="87">
        <f>HLOOKUP(AO57,$AK$10:$AP$20,AL56)</f>
        <v>1.086</v>
      </c>
      <c r="AM58" s="85">
        <f>HLOOKUP(AO57,$AK$10:$AP$20,AM56)</f>
        <v>1.164</v>
      </c>
      <c r="AN58" s="86"/>
      <c r="AO58" s="87">
        <f>HLOOKUP(AP57,$AK$10:$AP$20,AL56)</f>
        <v>1.082</v>
      </c>
      <c r="AP58" s="88">
        <f>HLOOKUP(AP57,$AK$10:$AP$20,AM56)</f>
        <v>1.16</v>
      </c>
      <c r="AQ58" s="52"/>
      <c r="AR58" s="57"/>
      <c r="AS58" s="69"/>
      <c r="BE58" s="69">
        <v>12</v>
      </c>
      <c r="BF58" s="106">
        <f>LOOKUP(BE58,$B$26:$B$45,$Q$26:$Q$45)</f>
        <v>5.8</v>
      </c>
      <c r="BG58" s="107">
        <f>LOOKUP(BG57,$BE$10:$BE$21,$BF$10:$BF$21)</f>
        <v>5</v>
      </c>
      <c r="BH58" s="107">
        <f>LOOKUP(BH57,$BE$10:$BE$21,$BF$10:$BF$21)</f>
        <v>6</v>
      </c>
      <c r="BI58" s="106">
        <f>LOOKUP(BE58,$B$26:$B$45,$P$26:$P$45)</f>
        <v>0.35909886</v>
      </c>
      <c r="BJ58" s="94">
        <f>LOOKUP(BJ57,$BF$8:$BK$8,$BF$10:$BK$10)</f>
        <v>0.35</v>
      </c>
      <c r="BK58" s="94">
        <f>LOOKUP(BK57,$BF$8:$BK$8,$BF$10:$BK$10)</f>
        <v>0.4</v>
      </c>
      <c r="BL58" s="108">
        <f>((BJ59-BG59)/(BK58-BJ58))*(BI58-BJ58)+BG59</f>
        <v>0.19100349840000003</v>
      </c>
      <c r="BM58" s="109">
        <f>((BK59-BH59)/(BK58-BJ58))*(BI58-BJ58)+BH59</f>
        <v>0.15727558960000002</v>
      </c>
      <c r="BN58" s="110">
        <f>((BM58-BL58)/(BH58-BG58))*(BF58-BG58)+BL58</f>
        <v>0.16402117136000002</v>
      </c>
      <c r="BO58"/>
    </row>
    <row r="59" spans="2:67" ht="16.5" hidden="1" thickBot="1">
      <c r="B59" s="47"/>
      <c r="C59" s="47"/>
      <c r="D59" s="47"/>
      <c r="E59" s="47"/>
      <c r="F59" s="47"/>
      <c r="G59" s="47"/>
      <c r="H59" s="47"/>
      <c r="I59" s="47"/>
      <c r="J59" s="47"/>
      <c r="K59" s="47"/>
      <c r="L59" s="47"/>
      <c r="M59" s="47"/>
      <c r="N59" s="47"/>
      <c r="O59" s="47"/>
      <c r="P59" s="47"/>
      <c r="Q59" s="47"/>
      <c r="R59" s="47"/>
      <c r="S59" s="47"/>
      <c r="T59" s="47"/>
      <c r="U59" s="47"/>
      <c r="V59" s="47"/>
      <c r="W59" s="47"/>
      <c r="X59" s="47"/>
      <c r="Y59" s="20"/>
      <c r="Z59" s="52"/>
      <c r="AA59" s="67" t="s">
        <v>21</v>
      </c>
      <c r="AB59" s="67">
        <f>LOOKUP(AA60,$AB$10:$AB$20,$AA$10:$AA$20)</f>
        <v>5</v>
      </c>
      <c r="AC59" s="67">
        <f>AB59+1</f>
        <v>6</v>
      </c>
      <c r="AD59" s="68"/>
      <c r="AE59" s="67">
        <f>LOOKUP(AD60,$AB$10:$AG$10,$AB$8:$AG$8)</f>
        <v>3</v>
      </c>
      <c r="AF59" s="67">
        <f>AE59+1</f>
        <v>4</v>
      </c>
      <c r="AG59" s="52"/>
      <c r="AH59" s="52"/>
      <c r="AI59" s="69"/>
      <c r="AJ59" s="52"/>
      <c r="AK59" s="67" t="s">
        <v>21</v>
      </c>
      <c r="AL59" s="67">
        <f>LOOKUP(AK60,$AK$10:$AK$20,$AJ$10:$AJ$20)</f>
        <v>5</v>
      </c>
      <c r="AM59" s="67">
        <f>AL59+1</f>
        <v>6</v>
      </c>
      <c r="AN59" s="68"/>
      <c r="AO59" s="67">
        <f>LOOKUP(AN60,$AB$10:$AG$10,$AB$8:$AG$8)</f>
        <v>3</v>
      </c>
      <c r="AP59" s="67">
        <f>AO59+1</f>
        <v>4</v>
      </c>
      <c r="AQ59" s="52"/>
      <c r="AR59" s="52"/>
      <c r="AS59" s="69"/>
      <c r="BE59" s="80"/>
      <c r="BF59" s="52"/>
      <c r="BG59" s="111">
        <f>HLOOKUP(BJ58,$BF$10:$BK$21,BG57)</f>
        <v>0.187</v>
      </c>
      <c r="BH59" s="112">
        <f>HLOOKUP(BJ58,$BF$10:$BK$21,BH57)</f>
        <v>0.154</v>
      </c>
      <c r="BI59" s="113"/>
      <c r="BJ59" s="114">
        <f>HLOOKUP(BK58,$BF$10:$BK$21,BG57)</f>
        <v>0.209</v>
      </c>
      <c r="BK59" s="115">
        <f>HLOOKUP(BK58,$BF$10:$BK$21,BH57)</f>
        <v>0.172</v>
      </c>
      <c r="BL59" s="52"/>
      <c r="BM59" s="57"/>
      <c r="BN59" s="69"/>
      <c r="BO59"/>
    </row>
    <row r="60" spans="2:67" ht="15" customHeight="1" hidden="1" thickBot="1">
      <c r="B60" s="47"/>
      <c r="C60" s="47"/>
      <c r="D60" s="47"/>
      <c r="E60" s="47"/>
      <c r="F60" s="47"/>
      <c r="G60" s="47"/>
      <c r="H60" s="47"/>
      <c r="I60" s="47"/>
      <c r="J60" s="47"/>
      <c r="K60" s="47"/>
      <c r="L60" s="47"/>
      <c r="M60" s="47"/>
      <c r="N60" s="47"/>
      <c r="O60" s="47"/>
      <c r="P60" s="47"/>
      <c r="Q60" s="47"/>
      <c r="R60" s="47"/>
      <c r="S60" s="47"/>
      <c r="T60" s="47"/>
      <c r="U60" s="47"/>
      <c r="V60" s="47"/>
      <c r="W60" s="47"/>
      <c r="X60" s="47"/>
      <c r="Z60" s="69">
        <v>12</v>
      </c>
      <c r="AA60" s="70">
        <f>LOOKUP(Z60,$B$26:$B$45,$Q$26:$Q$45)</f>
        <v>5.8</v>
      </c>
      <c r="AB60" s="71">
        <f>LOOKUP(AB59,$AA$10:$AA$20,$AB$10:$AB$20)</f>
        <v>5</v>
      </c>
      <c r="AC60" s="71">
        <f>LOOKUP(AC59,$AA$10:$AA$20,$AB$10:$AB$20)</f>
        <v>6</v>
      </c>
      <c r="AD60" s="70">
        <f>LOOKUP(Z60,$B$26:$B$45,$P$26:$P$45)</f>
        <v>0.35909886</v>
      </c>
      <c r="AE60" s="60">
        <f>LOOKUP(AE59,$AB$8:$AF$8,$AB$10:$AF$10)</f>
        <v>0.35</v>
      </c>
      <c r="AF60" s="60">
        <f>LOOKUP(AF59,$AB$8:$AG$8,$AB$10:$AG$10)</f>
        <v>0.4</v>
      </c>
      <c r="AG60" s="72">
        <f>((AE61-AB61)/(AF60-AE60))*(AD60-AE60)+AB61</f>
        <v>1.005</v>
      </c>
      <c r="AH60" s="73">
        <f>((AF61-AC61)/(AF60-AE60))*(AD60-AE60)+AC61</f>
        <v>1.0772720912</v>
      </c>
      <c r="AI60" s="74">
        <f>((AH60-AG60)/(AC60-AB60))*(AA60-AB60)+AG60</f>
        <v>1.06281767296</v>
      </c>
      <c r="AJ60" s="69">
        <v>12</v>
      </c>
      <c r="AK60" s="75">
        <f>LOOKUP(AJ60,$B$26:$B$45,$Q$26:$Q$45)</f>
        <v>5.8</v>
      </c>
      <c r="AL60" s="76">
        <f>LOOKUP(AL59,$AJ$10:$AJ$20,$AK$10:$AK$20)</f>
        <v>5</v>
      </c>
      <c r="AM60" s="76">
        <f>LOOKUP(AM59,$AJ$10:$AJ$20,$AK$10:$AK$20)</f>
        <v>6</v>
      </c>
      <c r="AN60" s="75">
        <f>LOOKUP(AJ60,$B$26:$B$45,$P$26:$P$45)</f>
        <v>0.35909886</v>
      </c>
      <c r="AO60" s="63">
        <f>LOOKUP(AO59,$AB$8:$AF$8,$AB$10:$AF$10)</f>
        <v>0.35</v>
      </c>
      <c r="AP60" s="63">
        <f>LOOKUP(AP59,$AB$8:$AG$8,$AB$10:$AG$10)</f>
        <v>0.4</v>
      </c>
      <c r="AQ60" s="77">
        <f>((AO61-AL61)/(AP60-AO60))*(AN60-AO60)+AL61</f>
        <v>1.0818180228</v>
      </c>
      <c r="AR60" s="78">
        <f>((AP61-AM61)/(AP60-AO60))*(AN60-AO60)+AM61</f>
        <v>1.1583622052</v>
      </c>
      <c r="AS60" s="79">
        <f>((AR60-AQ60)/(AM60-AL60))*(AK60-AL60)+AQ60</f>
        <v>1.14305336872</v>
      </c>
      <c r="BE60" s="52"/>
      <c r="BF60" s="67" t="s">
        <v>21</v>
      </c>
      <c r="BG60" s="67">
        <f>LOOKUP(BF61,$BF$10:$BF$21,$BE$10:$BE$21)</f>
        <v>7</v>
      </c>
      <c r="BH60" s="67">
        <f>BG60+1</f>
        <v>8</v>
      </c>
      <c r="BI60" s="68"/>
      <c r="BJ60" s="67">
        <f>LOOKUP(BI61,$BF$10:$BK$10,$BF$8:$BK$8)</f>
        <v>3</v>
      </c>
      <c r="BK60" s="67">
        <f>BJ60+1</f>
        <v>4</v>
      </c>
      <c r="BL60" s="52"/>
      <c r="BM60" s="52"/>
      <c r="BN60" s="69"/>
      <c r="BO60"/>
    </row>
    <row r="61" spans="2:67" ht="16.5" hidden="1" thickBot="1">
      <c r="B61" s="47"/>
      <c r="C61" s="47"/>
      <c r="D61" s="47"/>
      <c r="E61" s="47"/>
      <c r="F61" s="47"/>
      <c r="G61" s="47"/>
      <c r="H61" s="47"/>
      <c r="I61" s="47"/>
      <c r="J61" s="47"/>
      <c r="K61" s="47"/>
      <c r="L61" s="47"/>
      <c r="M61" s="47"/>
      <c r="N61" s="47"/>
      <c r="O61" s="47"/>
      <c r="P61" s="47"/>
      <c r="Q61" s="47"/>
      <c r="R61" s="47"/>
      <c r="S61" s="47"/>
      <c r="T61" s="47"/>
      <c r="U61" s="47"/>
      <c r="V61" s="47"/>
      <c r="W61" s="47"/>
      <c r="X61" s="47"/>
      <c r="Y61" s="89"/>
      <c r="Z61" s="80"/>
      <c r="AA61" s="52"/>
      <c r="AB61" s="81">
        <f>HLOOKUP(AE60,$AB$10:$AG$20,AB59)</f>
        <v>1.005</v>
      </c>
      <c r="AC61" s="82">
        <f>HLOOKUP(AE60,$AB$10:$AG$20,AC59)</f>
        <v>1.078</v>
      </c>
      <c r="AD61" s="83"/>
      <c r="AE61" s="81">
        <f>HLOOKUP(AF60,$AB$10:$AG$20,AB59)</f>
        <v>1.005</v>
      </c>
      <c r="AF61" s="82">
        <f>HLOOKUP(AF60,$AB$10:$AG$20,AC59)</f>
        <v>1.074</v>
      </c>
      <c r="AG61" s="52"/>
      <c r="AH61" s="57"/>
      <c r="AI61" s="52"/>
      <c r="AJ61" s="80"/>
      <c r="AK61" s="52"/>
      <c r="AL61" s="87">
        <f>HLOOKUP(AO60,$AK$10:$AP$20,AL59)</f>
        <v>1.082</v>
      </c>
      <c r="AM61" s="85">
        <f>HLOOKUP(AO60,$AK$10:$AP$20,AM59)</f>
        <v>1.16</v>
      </c>
      <c r="AN61" s="86"/>
      <c r="AO61" s="87">
        <f>HLOOKUP(AP60,$AK$10:$AP$20,AL59)</f>
        <v>1.081</v>
      </c>
      <c r="AP61" s="88">
        <f>HLOOKUP(AP60,$AK$10:$AP$20,AM59)</f>
        <v>1.151</v>
      </c>
      <c r="AQ61" s="52"/>
      <c r="AR61" s="57"/>
      <c r="AS61" s="69"/>
      <c r="BE61" s="69">
        <v>13</v>
      </c>
      <c r="BF61" s="106">
        <f>LOOKUP(BE61,$B$26:$B$45,$Q$26:$Q$45)</f>
        <v>6.1</v>
      </c>
      <c r="BG61" s="107">
        <f>LOOKUP(BG60,$BE$10:$BE$21,$BF$10:$BF$21)</f>
        <v>6</v>
      </c>
      <c r="BH61" s="107">
        <f>LOOKUP(BH60,$BE$10:$BE$21,$BF$10:$BF$21)</f>
        <v>7</v>
      </c>
      <c r="BI61" s="106">
        <f>LOOKUP(BE61,$B$26:$B$45,$P$26:$P$45)</f>
        <v>0.35909886</v>
      </c>
      <c r="BJ61" s="94">
        <f>LOOKUP(BJ60,$BF$8:$BK$8,$BF$10:$BK$10)</f>
        <v>0.35</v>
      </c>
      <c r="BK61" s="94">
        <f>LOOKUP(BK60,$BF$8:$BK$8,$BF$10:$BK$10)</f>
        <v>0.4</v>
      </c>
      <c r="BL61" s="108">
        <f>((BJ62-BG62)/(BK61-BJ61))*(BI61-BJ61)+BG62</f>
        <v>0.15727558960000002</v>
      </c>
      <c r="BM61" s="109">
        <f>((BK62-BH62)/(BK61-BJ61))*(BI61-BJ61)+BH62</f>
        <v>0.132729658</v>
      </c>
      <c r="BN61" s="110">
        <f>((BM61-BL61)/(BH61-BG61))*(BF61-BG61)+BL61</f>
        <v>0.15482099644000002</v>
      </c>
      <c r="BO61"/>
    </row>
    <row r="62" spans="2:67" ht="16.5" hidden="1" thickBot="1">
      <c r="B62" s="47"/>
      <c r="C62" s="47"/>
      <c r="D62" s="47"/>
      <c r="E62" s="47"/>
      <c r="F62" s="47"/>
      <c r="G62" s="47"/>
      <c r="H62" s="47"/>
      <c r="I62" s="47"/>
      <c r="J62" s="47"/>
      <c r="K62" s="47"/>
      <c r="L62" s="47"/>
      <c r="M62" s="47"/>
      <c r="N62" s="47"/>
      <c r="O62" s="47"/>
      <c r="P62" s="47"/>
      <c r="Q62" s="47"/>
      <c r="R62" s="47"/>
      <c r="S62" s="47"/>
      <c r="T62" s="47"/>
      <c r="U62" s="47"/>
      <c r="V62" s="47"/>
      <c r="W62" s="47"/>
      <c r="X62" s="47"/>
      <c r="Y62" s="89"/>
      <c r="Z62" s="52"/>
      <c r="AA62" s="67" t="s">
        <v>21</v>
      </c>
      <c r="AB62" s="67">
        <f>LOOKUP(AA63,$AB$10:$AB$20,$AA$10:$AA$20)</f>
        <v>6</v>
      </c>
      <c r="AC62" s="67">
        <f>AB62+1</f>
        <v>7</v>
      </c>
      <c r="AD62" s="68"/>
      <c r="AE62" s="67">
        <f>LOOKUP(AD63,$AB$10:$AG$10,$AB$8:$AG$8)</f>
        <v>3</v>
      </c>
      <c r="AF62" s="67">
        <f>AE62+1</f>
        <v>4</v>
      </c>
      <c r="AG62" s="52"/>
      <c r="AH62" s="52"/>
      <c r="AI62" s="69"/>
      <c r="AJ62" s="52"/>
      <c r="AK62" s="67" t="s">
        <v>21</v>
      </c>
      <c r="AL62" s="67">
        <f>LOOKUP(AK63,$AK$10:$AK$20,$AJ$10:$AJ$20)</f>
        <v>6</v>
      </c>
      <c r="AM62" s="67">
        <f>AL62+1</f>
        <v>7</v>
      </c>
      <c r="AN62" s="68"/>
      <c r="AO62" s="67">
        <f>LOOKUP(AN63,$AB$10:$AG$10,$AB$8:$AG$8)</f>
        <v>3</v>
      </c>
      <c r="AP62" s="67">
        <f>AO62+1</f>
        <v>4</v>
      </c>
      <c r="AQ62" s="52"/>
      <c r="AR62" s="52"/>
      <c r="AS62" s="69"/>
      <c r="BE62" s="80"/>
      <c r="BF62" s="52"/>
      <c r="BG62" s="111">
        <f>HLOOKUP(BJ61,$BF$10:$BK$21,BG60)</f>
        <v>0.154</v>
      </c>
      <c r="BH62" s="112">
        <f>HLOOKUP(BJ61,$BF$10:$BK$21,BH60)</f>
        <v>0.13</v>
      </c>
      <c r="BI62" s="113"/>
      <c r="BJ62" s="114">
        <f>HLOOKUP(BK61,$BF$10:$BK$21,BG60)</f>
        <v>0.172</v>
      </c>
      <c r="BK62" s="115">
        <f>HLOOKUP(BK61,$BF$10:$BK$21,BH60)</f>
        <v>0.145</v>
      </c>
      <c r="BL62" s="52"/>
      <c r="BM62" s="57"/>
      <c r="BN62" s="69"/>
      <c r="BO62"/>
    </row>
    <row r="63" spans="2:67" ht="16.5" hidden="1" thickBot="1">
      <c r="B63" s="47"/>
      <c r="C63" s="47"/>
      <c r="D63" s="47"/>
      <c r="E63" s="47"/>
      <c r="F63" s="47"/>
      <c r="G63" s="47"/>
      <c r="H63" s="47"/>
      <c r="I63" s="47"/>
      <c r="J63" s="47"/>
      <c r="K63" s="47"/>
      <c r="L63" s="47"/>
      <c r="M63" s="47"/>
      <c r="N63" s="47"/>
      <c r="O63" s="47"/>
      <c r="P63" s="47"/>
      <c r="Q63" s="47"/>
      <c r="R63" s="47"/>
      <c r="S63" s="47"/>
      <c r="T63" s="47"/>
      <c r="U63" s="47"/>
      <c r="V63" s="47"/>
      <c r="W63" s="47"/>
      <c r="X63" s="47"/>
      <c r="Y63" s="90"/>
      <c r="Z63" s="69">
        <v>13</v>
      </c>
      <c r="AA63" s="70">
        <f>LOOKUP(Z63,$B$26:$B$45,$Q$26:$Q$45)</f>
        <v>6.1</v>
      </c>
      <c r="AB63" s="71">
        <f>LOOKUP(AB62,$AA$10:$AA$20,$AB$10:$AB$20)</f>
        <v>6</v>
      </c>
      <c r="AC63" s="71">
        <f>LOOKUP(AC62,$AA$10:$AA$20,$AB$10:$AB$20)</f>
        <v>7</v>
      </c>
      <c r="AD63" s="70">
        <f>LOOKUP(Z63,$B$26:$B$45,$P$26:$P$45)</f>
        <v>0.35909886</v>
      </c>
      <c r="AE63" s="60">
        <f>LOOKUP(AE62,$AB$8:$AF$8,$AB$10:$AF$10)</f>
        <v>0.35</v>
      </c>
      <c r="AF63" s="60">
        <f>LOOKUP(AF62,$AB$8:$AG$8,$AB$10:$AG$10)</f>
        <v>0.4</v>
      </c>
      <c r="AG63" s="72">
        <f>((AE64-AB64)/(AF63-AE63))*(AD63-AE63)+AB64</f>
        <v>1.0772720912</v>
      </c>
      <c r="AH63" s="73">
        <f>((AF64-AC64)/(AF63-AE63))*(AD63-AE63)+AC64</f>
        <v>1.1459081368</v>
      </c>
      <c r="AI63" s="74">
        <f>((AH63-AG63)/(AC63-AB63))*(AA63-AB63)+AG63</f>
        <v>1.08413569576</v>
      </c>
      <c r="AJ63" s="69">
        <v>13</v>
      </c>
      <c r="AK63" s="75">
        <f>LOOKUP(AJ63,$B$26:$B$45,$Q$26:$Q$45)</f>
        <v>6.1</v>
      </c>
      <c r="AL63" s="76">
        <f>LOOKUP(AL62,$AJ$10:$AJ$20,$AK$10:$AK$20)</f>
        <v>6</v>
      </c>
      <c r="AM63" s="76">
        <f>LOOKUP(AM62,$AJ$10:$AJ$20,$AK$10:$AK$20)</f>
        <v>7</v>
      </c>
      <c r="AN63" s="75">
        <f>LOOKUP(AJ63,$B$26:$B$45,$P$26:$P$45)</f>
        <v>0.35909886</v>
      </c>
      <c r="AO63" s="63">
        <f>LOOKUP(AO62,$AB$8:$AF$8,$AB$10:$AF$10)</f>
        <v>0.35</v>
      </c>
      <c r="AP63" s="63">
        <f>LOOKUP(AP62,$AB$8:$AG$8,$AB$10:$AG$10)</f>
        <v>0.4</v>
      </c>
      <c r="AQ63" s="77">
        <f>((AO64-AL64)/(AP63-AO63))*(AN63-AO63)+AL64</f>
        <v>1.1583622052</v>
      </c>
      <c r="AR63" s="78">
        <f>((AP64-AM64)/(AP63-AO63))*(AN63-AO63)+AM64</f>
        <v>1.2229982508000001</v>
      </c>
      <c r="AS63" s="79">
        <f>((AR63-AQ63)/(AM63-AL63))*(AK63-AL63)+AQ63</f>
        <v>1.16482580976</v>
      </c>
      <c r="BE63" s="52"/>
      <c r="BF63" s="67" t="s">
        <v>21</v>
      </c>
      <c r="BG63" s="67">
        <f>LOOKUP(BF64,$BF$10:$BF$21,$BE$10:$BE$21)</f>
        <v>6</v>
      </c>
      <c r="BH63" s="67">
        <f>BG63+1</f>
        <v>7</v>
      </c>
      <c r="BI63" s="68"/>
      <c r="BJ63" s="67">
        <f>LOOKUP(BI64,$BF$10:$BK$10,$BF$8:$BK$8)</f>
        <v>3</v>
      </c>
      <c r="BK63" s="67">
        <f>BJ63+1</f>
        <v>4</v>
      </c>
      <c r="BL63" s="52"/>
      <c r="BM63" s="52"/>
      <c r="BN63" s="69"/>
      <c r="BO63"/>
    </row>
    <row r="64" spans="2:67" ht="16.5" hidden="1" thickBot="1">
      <c r="B64" s="47"/>
      <c r="C64" s="47"/>
      <c r="D64" s="47"/>
      <c r="E64" s="47"/>
      <c r="F64" s="47"/>
      <c r="G64" s="47"/>
      <c r="H64" s="47"/>
      <c r="I64" s="47"/>
      <c r="J64" s="47"/>
      <c r="K64" s="47"/>
      <c r="L64" s="47"/>
      <c r="M64" s="47"/>
      <c r="N64" s="47"/>
      <c r="O64" s="47"/>
      <c r="Z64" s="80"/>
      <c r="AA64" s="52"/>
      <c r="AB64" s="81">
        <f>HLOOKUP(AE63,$AB$10:$AG$20,AB62)</f>
        <v>1.078</v>
      </c>
      <c r="AC64" s="82">
        <f>HLOOKUP(AE63,$AB$10:$AG$20,AC62)</f>
        <v>1.147</v>
      </c>
      <c r="AD64" s="83"/>
      <c r="AE64" s="81">
        <f>HLOOKUP(AF63,$AB$10:$AG$20,AB62)</f>
        <v>1.074</v>
      </c>
      <c r="AF64" s="82">
        <f>HLOOKUP(AF63,$AB$10:$AG$20,AC62)</f>
        <v>1.141</v>
      </c>
      <c r="AG64" s="52"/>
      <c r="AH64" s="57"/>
      <c r="AI64" s="52"/>
      <c r="AJ64" s="80"/>
      <c r="AK64" s="52"/>
      <c r="AL64" s="87">
        <f>HLOOKUP(AO63,$AK$10:$AP$20,AL62)</f>
        <v>1.16</v>
      </c>
      <c r="AM64" s="85">
        <f>HLOOKUP(AO63,$AK$10:$AP$20,AM62)</f>
        <v>1.225</v>
      </c>
      <c r="AN64" s="86"/>
      <c r="AO64" s="87">
        <f>HLOOKUP(AP63,$AK$10:$AP$20,AL62)</f>
        <v>1.151</v>
      </c>
      <c r="AP64" s="88">
        <f>HLOOKUP(AP63,$AK$10:$AP$20,AM62)</f>
        <v>1.214</v>
      </c>
      <c r="AQ64" s="52"/>
      <c r="AR64" s="57"/>
      <c r="AS64" s="69"/>
      <c r="BE64" s="69">
        <v>14</v>
      </c>
      <c r="BF64" s="106">
        <f>LOOKUP(BE64,$B$26:$B$45,$Q$26:$Q$45)</f>
        <v>5.6</v>
      </c>
      <c r="BG64" s="107">
        <f>LOOKUP(BG63,$BE$10:$BE$21,$BF$10:$BF$21)</f>
        <v>5</v>
      </c>
      <c r="BH64" s="107">
        <f>LOOKUP(BH63,$BE$10:$BE$21,$BF$10:$BF$21)</f>
        <v>6</v>
      </c>
      <c r="BI64" s="106">
        <f>LOOKUP(BE64,$B$26:$B$45,$P$26:$P$45)</f>
        <v>0.35909886</v>
      </c>
      <c r="BJ64" s="94">
        <f>LOOKUP(BJ63,$BF$8:$BK$8,$BF$10:$BK$10)</f>
        <v>0.35</v>
      </c>
      <c r="BK64" s="94">
        <f>LOOKUP(BK63,$BF$8:$BK$8,$BF$10:$BK$10)</f>
        <v>0.4</v>
      </c>
      <c r="BL64" s="108">
        <f>((BJ65-BG65)/(BK64-BJ64))*(BI64-BJ64)+BG65</f>
        <v>0.19100349840000003</v>
      </c>
      <c r="BM64" s="109">
        <f>((BK65-BH65)/(BK64-BJ64))*(BI64-BJ64)+BH65</f>
        <v>0.15727558960000002</v>
      </c>
      <c r="BN64" s="110">
        <f>((BM64-BL64)/(BH64-BG64))*(BF64-BG64)+BL64</f>
        <v>0.17076675312000003</v>
      </c>
      <c r="BO64"/>
    </row>
    <row r="65" spans="2:67" ht="16.5" hidden="1" thickBot="1">
      <c r="B65" s="47"/>
      <c r="C65" s="47"/>
      <c r="D65" s="47"/>
      <c r="E65" s="47"/>
      <c r="F65" s="47"/>
      <c r="G65" s="47"/>
      <c r="H65" s="47"/>
      <c r="I65" s="47"/>
      <c r="J65" s="47"/>
      <c r="K65" s="47"/>
      <c r="L65" s="47"/>
      <c r="M65" s="47"/>
      <c r="N65" s="47"/>
      <c r="O65" s="47"/>
      <c r="Z65" s="52"/>
      <c r="AA65" s="67" t="s">
        <v>21</v>
      </c>
      <c r="AB65" s="67">
        <f>LOOKUP(AA66,$AB$10:$AB$20,$AA$10:$AA$20)</f>
        <v>5</v>
      </c>
      <c r="AC65" s="67">
        <f>AB65+1</f>
        <v>6</v>
      </c>
      <c r="AD65" s="68"/>
      <c r="AE65" s="67">
        <f>LOOKUP(AD66,$AB$10:$AG$10,$AB$8:$AG$8)</f>
        <v>3</v>
      </c>
      <c r="AF65" s="67">
        <f>AE65+1</f>
        <v>4</v>
      </c>
      <c r="AG65" s="52"/>
      <c r="AH65" s="52"/>
      <c r="AI65" s="69"/>
      <c r="AJ65" s="52"/>
      <c r="AK65" s="67" t="s">
        <v>21</v>
      </c>
      <c r="AL65" s="67">
        <f>LOOKUP(AK66,$AK$10:$AK$20,$AJ$10:$AJ$20)</f>
        <v>5</v>
      </c>
      <c r="AM65" s="67">
        <f>AL65+1</f>
        <v>6</v>
      </c>
      <c r="AN65" s="68"/>
      <c r="AO65" s="67">
        <f>LOOKUP(AN66,$AB$10:$AG$10,$AB$8:$AG$8)</f>
        <v>3</v>
      </c>
      <c r="AP65" s="67">
        <f>AO65+1</f>
        <v>4</v>
      </c>
      <c r="AQ65" s="52"/>
      <c r="AR65" s="52"/>
      <c r="AS65" s="69"/>
      <c r="BE65" s="80"/>
      <c r="BF65" s="52"/>
      <c r="BG65" s="111">
        <f>HLOOKUP(BJ64,$BF$10:$BK$21,BG63)</f>
        <v>0.187</v>
      </c>
      <c r="BH65" s="112">
        <f>HLOOKUP(BJ64,$BF$10:$BK$21,BH63)</f>
        <v>0.154</v>
      </c>
      <c r="BI65" s="113"/>
      <c r="BJ65" s="114">
        <f>HLOOKUP(BK64,$BF$10:$BK$21,BG63)</f>
        <v>0.209</v>
      </c>
      <c r="BK65" s="115">
        <f>HLOOKUP(BK64,$BF$10:$BK$21,BH63)</f>
        <v>0.172</v>
      </c>
      <c r="BL65" s="52"/>
      <c r="BM65" s="57"/>
      <c r="BN65" s="69"/>
      <c r="BO65"/>
    </row>
    <row r="66" spans="2:67" ht="16.5" hidden="1" thickBot="1">
      <c r="B66" s="47"/>
      <c r="C66" s="47"/>
      <c r="D66" s="47"/>
      <c r="E66" s="47"/>
      <c r="F66" s="47"/>
      <c r="G66" s="47"/>
      <c r="H66" s="47"/>
      <c r="I66" s="47"/>
      <c r="J66" s="47"/>
      <c r="K66" s="47"/>
      <c r="L66" s="47"/>
      <c r="M66" s="47"/>
      <c r="N66" s="47"/>
      <c r="O66" s="47"/>
      <c r="Z66" s="69">
        <v>14</v>
      </c>
      <c r="AA66" s="70">
        <f>LOOKUP(Z66,$B$26:$B$45,$Q$26:$Q$45)</f>
        <v>5.6</v>
      </c>
      <c r="AB66" s="71">
        <f>LOOKUP(AB65,$AA$10:$AA$20,$AB$10:$AB$20)</f>
        <v>5</v>
      </c>
      <c r="AC66" s="71">
        <f>LOOKUP(AC65,$AA$10:$AA$20,$AB$10:$AB$20)</f>
        <v>6</v>
      </c>
      <c r="AD66" s="70">
        <f>LOOKUP(Z66,$B$26:$B$45,$P$26:$P$45)</f>
        <v>0.35909886</v>
      </c>
      <c r="AE66" s="60">
        <f>LOOKUP(AE65,$AB$8:$AF$8,$AB$10:$AF$10)</f>
        <v>0.35</v>
      </c>
      <c r="AF66" s="60">
        <f>LOOKUP(AF65,$AB$8:$AG$8,$AB$10:$AG$10)</f>
        <v>0.4</v>
      </c>
      <c r="AG66" s="72">
        <f>((AE67-AB67)/(AF66-AE66))*(AD66-AE66)+AB67</f>
        <v>1.005</v>
      </c>
      <c r="AH66" s="73">
        <f>((AF67-AC67)/(AF66-AE66))*(AD66-AE66)+AC67</f>
        <v>1.0772720912</v>
      </c>
      <c r="AI66" s="74">
        <f>((AH66-AG66)/(AC66-AB66))*(AA66-AB66)+AG66</f>
        <v>1.04836325472</v>
      </c>
      <c r="AJ66" s="69">
        <v>14</v>
      </c>
      <c r="AK66" s="75">
        <f>LOOKUP(AJ66,$B$26:$B$45,$Q$26:$Q$45)</f>
        <v>5.6</v>
      </c>
      <c r="AL66" s="76">
        <f>LOOKUP(AL65,$AJ$10:$AJ$20,$AK$10:$AK$20)</f>
        <v>5</v>
      </c>
      <c r="AM66" s="76">
        <f>LOOKUP(AM65,$AJ$10:$AJ$20,$AK$10:$AK$20)</f>
        <v>6</v>
      </c>
      <c r="AN66" s="75">
        <f>LOOKUP(AJ66,$B$26:$B$45,$P$26:$P$45)</f>
        <v>0.35909886</v>
      </c>
      <c r="AO66" s="63">
        <f>LOOKUP(AO65,$AB$8:$AF$8,$AB$10:$AF$10)</f>
        <v>0.35</v>
      </c>
      <c r="AP66" s="63">
        <f>LOOKUP(AP65,$AB$8:$AG$8,$AB$10:$AG$10)</f>
        <v>0.4</v>
      </c>
      <c r="AQ66" s="77">
        <f>((AO67-AL67)/(AP66-AO66))*(AN66-AO66)+AL67</f>
        <v>1.0818180228</v>
      </c>
      <c r="AR66" s="78">
        <f>((AP67-AM67)/(AP66-AO66))*(AN66-AO66)+AM67</f>
        <v>1.1583622052</v>
      </c>
      <c r="AS66" s="79">
        <f>((AR66-AQ66)/(AM66-AL66))*(AK66-AL66)+AQ66</f>
        <v>1.12774453224</v>
      </c>
      <c r="BE66" s="52"/>
      <c r="BF66" s="67" t="s">
        <v>21</v>
      </c>
      <c r="BG66" s="67">
        <f>LOOKUP(BF67,$BF$10:$BF$21,$BE$10:$BE$21)</f>
        <v>7</v>
      </c>
      <c r="BH66" s="67">
        <f>BG66+1</f>
        <v>8</v>
      </c>
      <c r="BI66" s="68"/>
      <c r="BJ66" s="67">
        <f>LOOKUP(BI67,$BF$10:$BK$10,$BF$8:$BK$8)</f>
        <v>3</v>
      </c>
      <c r="BK66" s="67">
        <f>BJ66+1</f>
        <v>4</v>
      </c>
      <c r="BL66" s="52"/>
      <c r="BM66" s="52"/>
      <c r="BN66" s="69"/>
      <c r="BO66"/>
    </row>
    <row r="67" spans="2:67" ht="16.5" hidden="1" thickBot="1">
      <c r="B67" s="47"/>
      <c r="C67" s="47"/>
      <c r="D67" s="47"/>
      <c r="E67" s="47"/>
      <c r="F67" s="47"/>
      <c r="G67" s="47"/>
      <c r="H67" s="47"/>
      <c r="I67" s="47"/>
      <c r="J67" s="47"/>
      <c r="K67" s="47"/>
      <c r="L67" s="47"/>
      <c r="M67" s="47"/>
      <c r="N67" s="47"/>
      <c r="O67" s="47"/>
      <c r="Y67" s="11"/>
      <c r="Z67" s="80"/>
      <c r="AA67" s="52"/>
      <c r="AB67" s="81">
        <f>HLOOKUP(AE66,$AB$10:$AG$20,AB65)</f>
        <v>1.005</v>
      </c>
      <c r="AC67" s="82">
        <f>HLOOKUP(AE66,$AB$10:$AG$20,AC65)</f>
        <v>1.078</v>
      </c>
      <c r="AD67" s="83"/>
      <c r="AE67" s="81">
        <f>HLOOKUP(AF66,$AB$10:$AG$20,AB65)</f>
        <v>1.005</v>
      </c>
      <c r="AF67" s="82">
        <f>HLOOKUP(AF66,$AB$10:$AG$20,AC65)</f>
        <v>1.074</v>
      </c>
      <c r="AG67" s="52"/>
      <c r="AH67" s="57"/>
      <c r="AI67" s="52"/>
      <c r="AJ67" s="80"/>
      <c r="AK67" s="52"/>
      <c r="AL67" s="87">
        <f>HLOOKUP(AO66,$AK$10:$AP$20,AL65)</f>
        <v>1.082</v>
      </c>
      <c r="AM67" s="85">
        <f>HLOOKUP(AO66,$AK$10:$AP$20,AM65)</f>
        <v>1.16</v>
      </c>
      <c r="AN67" s="86"/>
      <c r="AO67" s="87">
        <f>HLOOKUP(AP66,$AK$10:$AP$20,AL65)</f>
        <v>1.081</v>
      </c>
      <c r="AP67" s="88">
        <f>HLOOKUP(AP66,$AK$10:$AP$20,AM65)</f>
        <v>1.151</v>
      </c>
      <c r="AQ67" s="52"/>
      <c r="AR67" s="57"/>
      <c r="AS67" s="69"/>
      <c r="BE67" s="69">
        <v>15</v>
      </c>
      <c r="BF67" s="106">
        <f>LOOKUP(BE67,$B$26:$B$45,$Q$26:$Q$45)</f>
        <v>6</v>
      </c>
      <c r="BG67" s="107">
        <f>LOOKUP(BG66,$BE$10:$BE$21,$BF$10:$BF$21)</f>
        <v>6</v>
      </c>
      <c r="BH67" s="107">
        <f>LOOKUP(BH66,$BE$10:$BE$21,$BF$10:$BF$21)</f>
        <v>7</v>
      </c>
      <c r="BI67" s="106">
        <f>LOOKUP(BE67,$B$26:$B$45,$P$26:$P$45)</f>
        <v>0.35909886</v>
      </c>
      <c r="BJ67" s="94">
        <f>LOOKUP(BJ66,$BF$8:$BK$8,$BF$10:$BK$10)</f>
        <v>0.35</v>
      </c>
      <c r="BK67" s="94">
        <f>LOOKUP(BK66,$BF$8:$BK$8,$BF$10:$BK$10)</f>
        <v>0.4</v>
      </c>
      <c r="BL67" s="108">
        <f>((BJ68-BG68)/(BK67-BJ67))*(BI67-BJ67)+BG68</f>
        <v>0.15727558960000002</v>
      </c>
      <c r="BM67" s="109">
        <f>((BK68-BH68)/(BK67-BJ67))*(BI67-BJ67)+BH68</f>
        <v>0.132729658</v>
      </c>
      <c r="BN67" s="110">
        <f>((BM67-BL67)/(BH67-BG67))*(BF67-BG67)+BL67</f>
        <v>0.15727558960000002</v>
      </c>
      <c r="BO67"/>
    </row>
    <row r="68" spans="2:67" ht="16.5" hidden="1" thickBot="1">
      <c r="B68" s="47"/>
      <c r="C68" s="47"/>
      <c r="D68" s="47"/>
      <c r="E68" s="47"/>
      <c r="F68" s="47"/>
      <c r="G68" s="47"/>
      <c r="H68" s="47"/>
      <c r="I68" s="47"/>
      <c r="J68" s="47"/>
      <c r="K68" s="47"/>
      <c r="L68" s="47"/>
      <c r="M68" s="47"/>
      <c r="N68" s="47"/>
      <c r="O68" s="47"/>
      <c r="Y68" s="11"/>
      <c r="Z68" s="52"/>
      <c r="AA68" s="67" t="s">
        <v>21</v>
      </c>
      <c r="AB68" s="67">
        <f>LOOKUP(AA69,$AB$10:$AB$20,$AA$10:$AA$20)</f>
        <v>6</v>
      </c>
      <c r="AC68" s="67">
        <f>AB68+1</f>
        <v>7</v>
      </c>
      <c r="AD68" s="68"/>
      <c r="AE68" s="67">
        <f>LOOKUP(AD69,$AB$10:$AG$10,$AB$8:$AG$8)</f>
        <v>3</v>
      </c>
      <c r="AF68" s="67">
        <f>AE68+1</f>
        <v>4</v>
      </c>
      <c r="AG68" s="52"/>
      <c r="AH68" s="52"/>
      <c r="AI68" s="69"/>
      <c r="AJ68" s="52"/>
      <c r="AK68" s="67" t="s">
        <v>21</v>
      </c>
      <c r="AL68" s="67">
        <f>LOOKUP(AK69,$AK$10:$AK$20,$AJ$10:$AJ$20)</f>
        <v>6</v>
      </c>
      <c r="AM68" s="67">
        <f>AL68+1</f>
        <v>7</v>
      </c>
      <c r="AN68" s="68"/>
      <c r="AO68" s="67">
        <f>LOOKUP(AN69,$AB$10:$AG$10,$AB$8:$AG$8)</f>
        <v>3</v>
      </c>
      <c r="AP68" s="67">
        <f>AO68+1</f>
        <v>4</v>
      </c>
      <c r="AQ68" s="52"/>
      <c r="AR68" s="52"/>
      <c r="AS68" s="69"/>
      <c r="BE68" s="80"/>
      <c r="BF68" s="52"/>
      <c r="BG68" s="111">
        <f>HLOOKUP(BJ67,$BF$10:$BK$21,BG66)</f>
        <v>0.154</v>
      </c>
      <c r="BH68" s="112">
        <f>HLOOKUP(BJ67,$BF$10:$BK$21,BH66)</f>
        <v>0.13</v>
      </c>
      <c r="BI68" s="113"/>
      <c r="BJ68" s="114">
        <f>HLOOKUP(BK67,$BF$10:$BK$21,BG66)</f>
        <v>0.172</v>
      </c>
      <c r="BK68" s="115">
        <f>HLOOKUP(BK67,$BF$10:$BK$21,BH66)</f>
        <v>0.145</v>
      </c>
      <c r="BL68" s="52"/>
      <c r="BM68" s="57"/>
      <c r="BN68" s="69"/>
      <c r="BO68"/>
    </row>
    <row r="69" spans="2:67" ht="16.5" hidden="1" thickBot="1">
      <c r="B69" s="47"/>
      <c r="C69" s="47"/>
      <c r="D69" s="47"/>
      <c r="E69" s="47"/>
      <c r="F69" s="47"/>
      <c r="G69" s="47"/>
      <c r="H69" s="47"/>
      <c r="I69" s="47"/>
      <c r="J69" s="47"/>
      <c r="K69" s="47"/>
      <c r="L69" s="47"/>
      <c r="M69" s="47"/>
      <c r="N69" s="47"/>
      <c r="O69" s="47"/>
      <c r="Y69" s="11"/>
      <c r="Z69" s="69">
        <v>15</v>
      </c>
      <c r="AA69" s="70">
        <f>LOOKUP(Z69,$B$26:$B$45,$Q$26:$Q$45)</f>
        <v>6</v>
      </c>
      <c r="AB69" s="71">
        <f>LOOKUP(AB68,$AA$10:$AA$20,$AB$10:$AB$20)</f>
        <v>6</v>
      </c>
      <c r="AC69" s="71">
        <f>LOOKUP(AC68,$AA$10:$AA$20,$AB$10:$AB$20)</f>
        <v>7</v>
      </c>
      <c r="AD69" s="70">
        <f>LOOKUP(Z69,$B$26:$B$45,$P$26:$P$45)</f>
        <v>0.35909886</v>
      </c>
      <c r="AE69" s="60">
        <f>LOOKUP(AE68,$AB$8:$AF$8,$AB$10:$AF$10)</f>
        <v>0.35</v>
      </c>
      <c r="AF69" s="60">
        <f>LOOKUP(AF68,$AB$8:$AG$8,$AB$10:$AG$10)</f>
        <v>0.4</v>
      </c>
      <c r="AG69" s="72">
        <f>((AE70-AB70)/(AF69-AE69))*(AD69-AE69)+AB70</f>
        <v>1.0772720912</v>
      </c>
      <c r="AH69" s="73">
        <f>((AF70-AC70)/(AF69-AE69))*(AD69-AE69)+AC70</f>
        <v>1.1459081368</v>
      </c>
      <c r="AI69" s="74">
        <f>((AH69-AG69)/(AC69-AB69))*(AA69-AB69)+AG69</f>
        <v>1.0772720912</v>
      </c>
      <c r="AJ69" s="69">
        <v>15</v>
      </c>
      <c r="AK69" s="75">
        <f>LOOKUP(AJ69,$B$26:$B$45,$Q$26:$Q$45)</f>
        <v>6</v>
      </c>
      <c r="AL69" s="76">
        <f>LOOKUP(AL68,$AJ$10:$AJ$20,$AK$10:$AK$20)</f>
        <v>6</v>
      </c>
      <c r="AM69" s="76">
        <f>LOOKUP(AM68,$AJ$10:$AJ$20,$AK$10:$AK$20)</f>
        <v>7</v>
      </c>
      <c r="AN69" s="75">
        <f>LOOKUP(AJ69,$B$26:$B$45,$P$26:$P$45)</f>
        <v>0.35909886</v>
      </c>
      <c r="AO69" s="63">
        <f>LOOKUP(AO68,$AB$8:$AF$8,$AB$10:$AF$10)</f>
        <v>0.35</v>
      </c>
      <c r="AP69" s="63">
        <f>LOOKUP(AP68,$AB$8:$AG$8,$AB$10:$AG$10)</f>
        <v>0.4</v>
      </c>
      <c r="AQ69" s="77">
        <f>((AO70-AL70)/(AP69-AO69))*(AN69-AO69)+AL70</f>
        <v>1.1583622052</v>
      </c>
      <c r="AR69" s="78">
        <f>((AP70-AM70)/(AP69-AO69))*(AN69-AO69)+AM70</f>
        <v>1.2229982508000001</v>
      </c>
      <c r="AS69" s="79">
        <f>((AR69-AQ69)/(AM69-AL69))*(AK69-AL69)+AQ69</f>
        <v>1.1583622052</v>
      </c>
      <c r="BE69" s="52"/>
      <c r="BF69" s="67" t="s">
        <v>21</v>
      </c>
      <c r="BG69" s="67">
        <f>LOOKUP(BF70,$BF$10:$BF$21,$BE$10:$BE$21)</f>
        <v>6</v>
      </c>
      <c r="BH69" s="67">
        <f>BG69+1</f>
        <v>7</v>
      </c>
      <c r="BI69" s="68"/>
      <c r="BJ69" s="67">
        <f>LOOKUP(BI70,$BF$10:$BK$10,$BF$8:$BK$8)</f>
        <v>2</v>
      </c>
      <c r="BK69" s="67">
        <f>BJ69+1</f>
        <v>3</v>
      </c>
      <c r="BL69" s="52"/>
      <c r="BM69" s="52"/>
      <c r="BN69" s="69"/>
      <c r="BO69"/>
    </row>
    <row r="70" spans="2:67" ht="16.5" hidden="1" thickBot="1">
      <c r="B70" s="47"/>
      <c r="C70" s="47"/>
      <c r="D70" s="47"/>
      <c r="E70" s="47"/>
      <c r="F70" s="47"/>
      <c r="G70" s="47"/>
      <c r="H70" s="47"/>
      <c r="I70" s="47"/>
      <c r="J70" s="47"/>
      <c r="K70" s="47"/>
      <c r="L70" s="47"/>
      <c r="M70" s="47"/>
      <c r="N70" s="47"/>
      <c r="O70" s="47"/>
      <c r="Y70" s="11"/>
      <c r="Z70" s="80"/>
      <c r="AA70" s="52"/>
      <c r="AB70" s="81">
        <f>HLOOKUP(AE69,$AB$10:$AG$20,AB68)</f>
        <v>1.078</v>
      </c>
      <c r="AC70" s="82">
        <f>HLOOKUP(AE69,$AB$10:$AG$20,AC68)</f>
        <v>1.147</v>
      </c>
      <c r="AD70" s="83"/>
      <c r="AE70" s="81">
        <f>HLOOKUP(AF69,$AB$10:$AG$20,AB68)</f>
        <v>1.074</v>
      </c>
      <c r="AF70" s="82">
        <f>HLOOKUP(AF69,$AB$10:$AG$20,AC68)</f>
        <v>1.141</v>
      </c>
      <c r="AG70" s="52"/>
      <c r="AH70" s="57"/>
      <c r="AI70" s="52"/>
      <c r="AJ70" s="80"/>
      <c r="AK70" s="52"/>
      <c r="AL70" s="87">
        <f>HLOOKUP(AO69,$AK$10:$AP$20,AL68)</f>
        <v>1.16</v>
      </c>
      <c r="AM70" s="85">
        <f>HLOOKUP(AO69,$AK$10:$AP$20,AM68)</f>
        <v>1.225</v>
      </c>
      <c r="AN70" s="86"/>
      <c r="AO70" s="87">
        <f>HLOOKUP(AP69,$AK$10:$AP$20,AL68)</f>
        <v>1.151</v>
      </c>
      <c r="AP70" s="88">
        <f>HLOOKUP(AP69,$AK$10:$AP$20,AM68)</f>
        <v>1.214</v>
      </c>
      <c r="AQ70" s="52"/>
      <c r="AR70" s="57"/>
      <c r="AS70" s="69"/>
      <c r="BE70" s="69">
        <v>16</v>
      </c>
      <c r="BF70" s="106">
        <f>LOOKUP(BE70,$B$26:$B$45,$Q$26:$Q$45)</f>
        <v>5.4</v>
      </c>
      <c r="BG70" s="107">
        <f>LOOKUP(BG69,$BE$10:$BE$21,$BF$10:$BF$21)</f>
        <v>5</v>
      </c>
      <c r="BH70" s="107">
        <f>LOOKUP(BH69,$BE$10:$BE$21,$BF$10:$BF$21)</f>
        <v>6</v>
      </c>
      <c r="BI70" s="106">
        <f>LOOKUP(BE70,$B$26:$B$45,$P$26:$P$45)</f>
        <v>0.34972886000000003</v>
      </c>
      <c r="BJ70" s="94">
        <f>LOOKUP(BJ69,$BF$8:$BK$8,$BF$10:$BK$10)</f>
        <v>0.3</v>
      </c>
      <c r="BK70" s="94">
        <f>LOOKUP(BK69,$BF$8:$BK$8,$BF$10:$BK$10)</f>
        <v>0.35</v>
      </c>
      <c r="BL70" s="108">
        <f>((BJ71-BG71)/(BK70-BJ70))*(BI70-BJ70)+BG71</f>
        <v>0.18687527560000003</v>
      </c>
      <c r="BM70" s="109">
        <f>((BK71-BH71)/(BK70-BJ70))*(BI70-BJ70)+BH71</f>
        <v>0.15389696680000003</v>
      </c>
      <c r="BN70" s="110">
        <f>((BM70-BL70)/(BH70-BG70))*(BF70-BG70)+BL70</f>
        <v>0.17368395208</v>
      </c>
      <c r="BO70"/>
    </row>
    <row r="71" spans="2:67" ht="16.5" hidden="1" thickBot="1">
      <c r="B71" s="47"/>
      <c r="C71" s="47"/>
      <c r="D71" s="47"/>
      <c r="E71" s="47"/>
      <c r="F71" s="47"/>
      <c r="G71" s="47"/>
      <c r="H71" s="47"/>
      <c r="I71" s="47"/>
      <c r="J71" s="47"/>
      <c r="K71" s="47"/>
      <c r="L71" s="47"/>
      <c r="M71" s="47"/>
      <c r="N71" s="47"/>
      <c r="O71" s="47"/>
      <c r="Y71" s="11"/>
      <c r="Z71" s="52"/>
      <c r="AA71" s="67" t="s">
        <v>21</v>
      </c>
      <c r="AB71" s="67">
        <f>LOOKUP(AA72,$AB$10:$AB$20,$AA$10:$AA$20)</f>
        <v>5</v>
      </c>
      <c r="AC71" s="67">
        <f>AB71+1</f>
        <v>6</v>
      </c>
      <c r="AD71" s="68"/>
      <c r="AE71" s="67">
        <f>LOOKUP(AD72,$AB$10:$AG$10,$AB$8:$AG$8)</f>
        <v>2</v>
      </c>
      <c r="AF71" s="67">
        <f>AE71+1</f>
        <v>3</v>
      </c>
      <c r="AG71" s="52"/>
      <c r="AH71" s="52"/>
      <c r="AI71" s="69"/>
      <c r="AJ71" s="52"/>
      <c r="AK71" s="67" t="s">
        <v>21</v>
      </c>
      <c r="AL71" s="67">
        <f>LOOKUP(AK72,$AK$10:$AK$20,$AJ$10:$AJ$20)</f>
        <v>5</v>
      </c>
      <c r="AM71" s="67">
        <f>AL71+1</f>
        <v>6</v>
      </c>
      <c r="AN71" s="68"/>
      <c r="AO71" s="67">
        <f>LOOKUP(AN72,$AB$10:$AG$10,$AB$8:$AG$8)</f>
        <v>2</v>
      </c>
      <c r="AP71" s="67">
        <f>AO71+1</f>
        <v>3</v>
      </c>
      <c r="AQ71" s="52"/>
      <c r="AR71" s="52"/>
      <c r="AS71" s="69"/>
      <c r="BE71" s="80"/>
      <c r="BF71" s="52"/>
      <c r="BG71" s="111">
        <f>HLOOKUP(BJ70,$BF$10:$BK$21,BG69)</f>
        <v>0.164</v>
      </c>
      <c r="BH71" s="112">
        <f>HLOOKUP(BJ70,$BF$10:$BK$21,BH69)</f>
        <v>0.135</v>
      </c>
      <c r="BI71" s="113"/>
      <c r="BJ71" s="114">
        <f>HLOOKUP(BK70,$BF$10:$BK$21,BG69)</f>
        <v>0.187</v>
      </c>
      <c r="BK71" s="115">
        <f>HLOOKUP(BK70,$BF$10:$BK$21,BH69)</f>
        <v>0.154</v>
      </c>
      <c r="BL71" s="52"/>
      <c r="BM71" s="57"/>
      <c r="BN71" s="69"/>
      <c r="BO71"/>
    </row>
    <row r="72" spans="2:67" ht="16.5" hidden="1" thickBot="1">
      <c r="B72" s="47"/>
      <c r="C72" s="47"/>
      <c r="D72" s="47"/>
      <c r="E72" s="47"/>
      <c r="F72" s="47"/>
      <c r="G72" s="47"/>
      <c r="H72" s="47"/>
      <c r="I72" s="47"/>
      <c r="J72" s="47"/>
      <c r="K72" s="47"/>
      <c r="L72" s="47"/>
      <c r="M72" s="47"/>
      <c r="N72" s="47"/>
      <c r="O72" s="47"/>
      <c r="Y72" s="11"/>
      <c r="Z72" s="69">
        <v>16</v>
      </c>
      <c r="AA72" s="70">
        <f>LOOKUP(Z72,$B$26:$B$45,$Q$26:$Q$45)</f>
        <v>5.4</v>
      </c>
      <c r="AB72" s="71">
        <f>LOOKUP(AB71,$AA$10:$AA$20,$AB$10:$AB$20)</f>
        <v>5</v>
      </c>
      <c r="AC72" s="71">
        <f>LOOKUP(AC71,$AA$10:$AA$20,$AB$10:$AB$20)</f>
        <v>6</v>
      </c>
      <c r="AD72" s="70">
        <f>LOOKUP(Z72,$B$26:$B$45,$P$26:$P$45)</f>
        <v>0.34972886000000003</v>
      </c>
      <c r="AE72" s="60">
        <f>LOOKUP(AE71,$AB$8:$AF$8,$AB$10:$AF$10)</f>
        <v>0.3</v>
      </c>
      <c r="AF72" s="60">
        <f>LOOKUP(AF71,$AB$8:$AG$8,$AB$10:$AG$10)</f>
        <v>0.35</v>
      </c>
      <c r="AG72" s="72">
        <f>((AE73-AB73)/(AF72-AE72))*(AD72-AE72)+AB73</f>
        <v>1.005</v>
      </c>
      <c r="AH72" s="73">
        <f>((AF73-AC73)/(AF72-AE72))*(AD72-AE72)+AC73</f>
        <v>1.0780108456000002</v>
      </c>
      <c r="AI72" s="74">
        <f>((AH72-AG72)/(AC72-AB72))*(AA72-AB72)+AG72</f>
        <v>1.0342043382400001</v>
      </c>
      <c r="AJ72" s="69">
        <v>16</v>
      </c>
      <c r="AK72" s="75">
        <f>LOOKUP(AJ72,$B$26:$B$45,$Q$26:$Q$45)</f>
        <v>5.4</v>
      </c>
      <c r="AL72" s="76">
        <f>LOOKUP(AL71,$AJ$10:$AJ$20,$AK$10:$AK$20)</f>
        <v>5</v>
      </c>
      <c r="AM72" s="76">
        <f>LOOKUP(AM71,$AJ$10:$AJ$20,$AK$10:$AK$20)</f>
        <v>6</v>
      </c>
      <c r="AN72" s="75">
        <f>LOOKUP(AJ72,$B$26:$B$45,$P$26:$P$45)</f>
        <v>0.34972886000000003</v>
      </c>
      <c r="AO72" s="63">
        <f>LOOKUP(AO71,$AB$8:$AF$8,$AB$10:$AF$10)</f>
        <v>0.3</v>
      </c>
      <c r="AP72" s="63">
        <f>LOOKUP(AP71,$AB$8:$AG$8,$AB$10:$AG$10)</f>
        <v>0.35</v>
      </c>
      <c r="AQ72" s="77">
        <f>((AO73-AL73)/(AP72-AO72))*(AN72-AO72)+AL73</f>
        <v>1.0820216912</v>
      </c>
      <c r="AR72" s="78">
        <f>((AP73-AM73)/(AP72-AO72))*(AN72-AO72)+AM73</f>
        <v>1.1600216911999999</v>
      </c>
      <c r="AS72" s="79">
        <f>((AR72-AQ72)/(AM72-AL72))*(AK72-AL72)+AQ72</f>
        <v>1.1132216912</v>
      </c>
      <c r="BE72" s="52"/>
      <c r="BF72" s="67" t="s">
        <v>21</v>
      </c>
      <c r="BG72" s="67">
        <f>LOOKUP(BF73,$BF$10:$BF$21,$BE$10:$BE$21)</f>
        <v>6</v>
      </c>
      <c r="BH72" s="67">
        <f>BG72+1</f>
        <v>7</v>
      </c>
      <c r="BI72" s="68"/>
      <c r="BJ72" s="67">
        <f>LOOKUP(BI73,$BF$10:$BK$10,$BF$8:$BK$8)</f>
        <v>3</v>
      </c>
      <c r="BK72" s="67">
        <f>BJ72+1</f>
        <v>4</v>
      </c>
      <c r="BL72" s="52"/>
      <c r="BM72" s="52"/>
      <c r="BN72" s="69"/>
      <c r="BO72"/>
    </row>
    <row r="73" spans="2:67" ht="16.5" hidden="1" thickBot="1">
      <c r="B73" s="47"/>
      <c r="C73" s="47"/>
      <c r="D73" s="47"/>
      <c r="E73" s="47"/>
      <c r="F73" s="47"/>
      <c r="G73" s="47"/>
      <c r="H73" s="47"/>
      <c r="I73" s="47"/>
      <c r="J73" s="47"/>
      <c r="K73" s="47"/>
      <c r="L73" s="47"/>
      <c r="M73" s="47"/>
      <c r="N73" s="47"/>
      <c r="O73" s="47"/>
      <c r="Y73" s="11"/>
      <c r="Z73" s="80"/>
      <c r="AA73" s="52"/>
      <c r="AB73" s="81">
        <f>HLOOKUP(AE72,$AB$10:$AG$20,AB71)</f>
        <v>1.005</v>
      </c>
      <c r="AC73" s="82">
        <f>HLOOKUP(AE72,$AB$10:$AG$20,AC71)</f>
        <v>1.08</v>
      </c>
      <c r="AD73" s="83"/>
      <c r="AE73" s="81">
        <f>HLOOKUP(AF72,$AB$10:$AG$20,AB71)</f>
        <v>1.005</v>
      </c>
      <c r="AF73" s="82">
        <f>HLOOKUP(AF72,$AB$10:$AG$20,AC71)</f>
        <v>1.078</v>
      </c>
      <c r="AG73" s="52"/>
      <c r="AH73" s="57"/>
      <c r="AI73" s="52"/>
      <c r="AJ73" s="80"/>
      <c r="AK73" s="52"/>
      <c r="AL73" s="87">
        <f>HLOOKUP(AO72,$AK$10:$AP$20,AL71)</f>
        <v>1.086</v>
      </c>
      <c r="AM73" s="85">
        <f>HLOOKUP(AO72,$AK$10:$AP$20,AM71)</f>
        <v>1.164</v>
      </c>
      <c r="AN73" s="86"/>
      <c r="AO73" s="87">
        <f>HLOOKUP(AP72,$AK$10:$AP$20,AL71)</f>
        <v>1.082</v>
      </c>
      <c r="AP73" s="88">
        <f>HLOOKUP(AP72,$AK$10:$AP$20,AM71)</f>
        <v>1.16</v>
      </c>
      <c r="AQ73" s="52"/>
      <c r="AR73" s="57"/>
      <c r="AS73" s="69"/>
      <c r="BE73" s="69">
        <v>17</v>
      </c>
      <c r="BF73" s="106">
        <f>LOOKUP(BE73,$B$26:$B$45,$Q$26:$Q$45)</f>
        <v>5.8</v>
      </c>
      <c r="BG73" s="107">
        <f>LOOKUP(BG72,$BE$10:$BE$21,$BF$10:$BF$21)</f>
        <v>5</v>
      </c>
      <c r="BH73" s="107">
        <f>LOOKUP(BH72,$BE$10:$BE$21,$BF$10:$BF$21)</f>
        <v>6</v>
      </c>
      <c r="BI73" s="106">
        <f>LOOKUP(BE73,$B$26:$B$45,$P$26:$P$45)</f>
        <v>0.35909886</v>
      </c>
      <c r="BJ73" s="94">
        <f>LOOKUP(BJ72,$BF$8:$BK$8,$BF$10:$BK$10)</f>
        <v>0.35</v>
      </c>
      <c r="BK73" s="94">
        <f>LOOKUP(BK72,$BF$8:$BK$8,$BF$10:$BK$10)</f>
        <v>0.4</v>
      </c>
      <c r="BL73" s="108">
        <f>((BJ74-BG74)/(BK73-BJ73))*(BI73-BJ73)+BG74</f>
        <v>0.19100349840000003</v>
      </c>
      <c r="BM73" s="109">
        <f>((BK74-BH74)/(BK73-BJ73))*(BI73-BJ73)+BH74</f>
        <v>0.15727558960000002</v>
      </c>
      <c r="BN73" s="110">
        <f>((BM73-BL73)/(BH73-BG73))*(BF73-BG73)+BL73</f>
        <v>0.16402117136000002</v>
      </c>
      <c r="BO73"/>
    </row>
    <row r="74" spans="2:67" ht="16.5" hidden="1" thickBot="1">
      <c r="B74" s="47"/>
      <c r="C74" s="47"/>
      <c r="D74" s="47"/>
      <c r="E74" s="47"/>
      <c r="F74" s="47"/>
      <c r="G74" s="47"/>
      <c r="H74" s="47"/>
      <c r="I74" s="47"/>
      <c r="J74" s="47"/>
      <c r="K74" s="47"/>
      <c r="L74" s="47"/>
      <c r="M74" s="47"/>
      <c r="N74" s="47"/>
      <c r="O74" s="47"/>
      <c r="Y74" s="11"/>
      <c r="Z74" s="52"/>
      <c r="AA74" s="67" t="s">
        <v>21</v>
      </c>
      <c r="AB74" s="67">
        <f>LOOKUP(AA75,$AB$10:$AB$20,$AA$10:$AA$20)</f>
        <v>5</v>
      </c>
      <c r="AC74" s="67">
        <f>AB74+1</f>
        <v>6</v>
      </c>
      <c r="AD74" s="68"/>
      <c r="AE74" s="67">
        <f>LOOKUP(AD75,$AB$10:$AG$10,$AB$8:$AG$8)</f>
        <v>3</v>
      </c>
      <c r="AF74" s="67">
        <f>AE74+1</f>
        <v>4</v>
      </c>
      <c r="AG74" s="52"/>
      <c r="AH74" s="52"/>
      <c r="AI74" s="69"/>
      <c r="AJ74" s="52"/>
      <c r="AK74" s="67" t="s">
        <v>21</v>
      </c>
      <c r="AL74" s="67">
        <f>LOOKUP(AK75,$AK$10:$AK$20,$AJ$10:$AJ$20)</f>
        <v>5</v>
      </c>
      <c r="AM74" s="67">
        <f>AL74+1</f>
        <v>6</v>
      </c>
      <c r="AN74" s="68"/>
      <c r="AO74" s="67">
        <f>LOOKUP(AN75,$AB$10:$AG$10,$AB$8:$AG$8)</f>
        <v>3</v>
      </c>
      <c r="AP74" s="67">
        <f>AO74+1</f>
        <v>4</v>
      </c>
      <c r="AQ74" s="52"/>
      <c r="AR74" s="52"/>
      <c r="AS74" s="69"/>
      <c r="BE74" s="80"/>
      <c r="BF74" s="52"/>
      <c r="BG74" s="111">
        <f>HLOOKUP(BJ73,$BF$10:$BK$21,BG72)</f>
        <v>0.187</v>
      </c>
      <c r="BH74" s="112">
        <f>HLOOKUP(BJ73,$BF$10:$BK$21,BH72)</f>
        <v>0.154</v>
      </c>
      <c r="BI74" s="113"/>
      <c r="BJ74" s="114">
        <f>HLOOKUP(BK73,$BF$10:$BK$21,BG72)</f>
        <v>0.209</v>
      </c>
      <c r="BK74" s="115">
        <f>HLOOKUP(BK73,$BF$10:$BK$21,BH72)</f>
        <v>0.172</v>
      </c>
      <c r="BL74" s="52"/>
      <c r="BM74" s="57"/>
      <c r="BN74" s="69"/>
      <c r="BO74"/>
    </row>
    <row r="75" spans="2:67" ht="16.5" hidden="1" thickBot="1">
      <c r="B75" s="47"/>
      <c r="C75" s="47"/>
      <c r="D75" s="47"/>
      <c r="E75" s="47"/>
      <c r="F75" s="47"/>
      <c r="G75" s="47"/>
      <c r="H75" s="47"/>
      <c r="I75" s="47"/>
      <c r="J75" s="47"/>
      <c r="K75" s="47"/>
      <c r="L75" s="47"/>
      <c r="M75" s="47"/>
      <c r="N75" s="47"/>
      <c r="O75" s="47"/>
      <c r="Y75" s="11"/>
      <c r="Z75" s="69">
        <v>17</v>
      </c>
      <c r="AA75" s="70">
        <f>LOOKUP(Z75,$B$26:$B$45,$Q$26:$Q$45)</f>
        <v>5.8</v>
      </c>
      <c r="AB75" s="71">
        <f>LOOKUP(AB74,$AA$10:$AA$20,$AB$10:$AB$20)</f>
        <v>5</v>
      </c>
      <c r="AC75" s="71">
        <f>LOOKUP(AC74,$AA$10:$AA$20,$AB$10:$AB$20)</f>
        <v>6</v>
      </c>
      <c r="AD75" s="70">
        <f>LOOKUP(Z75,$B$26:$B$45,$P$26:$P$45)</f>
        <v>0.35909886</v>
      </c>
      <c r="AE75" s="60">
        <f>LOOKUP(AE74,$AB$8:$AF$8,$AB$10:$AF$10)</f>
        <v>0.35</v>
      </c>
      <c r="AF75" s="60">
        <f>LOOKUP(AF74,$AB$8:$AG$8,$AB$10:$AG$10)</f>
        <v>0.4</v>
      </c>
      <c r="AG75" s="72">
        <f>((AE76-AB76)/(AF75-AE75))*(AD75-AE75)+AB76</f>
        <v>1.005</v>
      </c>
      <c r="AH75" s="73">
        <f>((AF76-AC76)/(AF75-AE75))*(AD75-AE75)+AC76</f>
        <v>1.0772720912</v>
      </c>
      <c r="AI75" s="74">
        <f>((AH75-AG75)/(AC75-AB75))*(AA75-AB75)+AG75</f>
        <v>1.06281767296</v>
      </c>
      <c r="AJ75" s="69">
        <v>17</v>
      </c>
      <c r="AK75" s="75">
        <f>LOOKUP(AJ75,$B$26:$B$45,$Q$26:$Q$45)</f>
        <v>5.8</v>
      </c>
      <c r="AL75" s="76">
        <f>LOOKUP(AL74,$AJ$10:$AJ$20,$AK$10:$AK$20)</f>
        <v>5</v>
      </c>
      <c r="AM75" s="76">
        <f>LOOKUP(AM74,$AJ$10:$AJ$20,$AK$10:$AK$20)</f>
        <v>6</v>
      </c>
      <c r="AN75" s="75">
        <f>LOOKUP(AJ75,$B$26:$B$45,$P$26:$P$45)</f>
        <v>0.35909886</v>
      </c>
      <c r="AO75" s="63">
        <f>LOOKUP(AO74,$AB$8:$AF$8,$AB$10:$AF$10)</f>
        <v>0.35</v>
      </c>
      <c r="AP75" s="63">
        <f>LOOKUP(AP74,$AB$8:$AG$8,$AB$10:$AG$10)</f>
        <v>0.4</v>
      </c>
      <c r="AQ75" s="77">
        <f>((AO76-AL76)/(AP75-AO75))*(AN75-AO75)+AL76</f>
        <v>1.0818180228</v>
      </c>
      <c r="AR75" s="78">
        <f>((AP76-AM76)/(AP75-AO75))*(AN75-AO75)+AM76</f>
        <v>1.1583622052</v>
      </c>
      <c r="AS75" s="79">
        <f>((AR75-AQ75)/(AM75-AL75))*(AK75-AL75)+AQ75</f>
        <v>1.14305336872</v>
      </c>
      <c r="BE75" s="52"/>
      <c r="BF75" s="67" t="s">
        <v>21</v>
      </c>
      <c r="BG75" s="67">
        <f>LOOKUP(BF76,$BF$10:$BF$21,$BE$10:$BE$21)</f>
        <v>7</v>
      </c>
      <c r="BH75" s="67">
        <f>BG75+1</f>
        <v>8</v>
      </c>
      <c r="BI75" s="68"/>
      <c r="BJ75" s="67">
        <f>LOOKUP(BI76,$BF$10:$BK$10,$BF$8:$BK$8)</f>
        <v>3</v>
      </c>
      <c r="BK75" s="67">
        <f>BJ75+1</f>
        <v>4</v>
      </c>
      <c r="BL75" s="52"/>
      <c r="BM75" s="52"/>
      <c r="BN75" s="69"/>
      <c r="BO75"/>
    </row>
    <row r="76" spans="2:67" ht="16.5" hidden="1" thickBot="1">
      <c r="B76" s="47"/>
      <c r="C76" s="47"/>
      <c r="D76" s="47"/>
      <c r="E76" s="47"/>
      <c r="F76" s="47"/>
      <c r="G76" s="47"/>
      <c r="H76" s="47"/>
      <c r="I76" s="47"/>
      <c r="J76" s="47"/>
      <c r="K76" s="47"/>
      <c r="L76" s="47"/>
      <c r="M76" s="47"/>
      <c r="N76" s="47"/>
      <c r="O76" s="47"/>
      <c r="Y76" s="11"/>
      <c r="Z76" s="80"/>
      <c r="AA76" s="52"/>
      <c r="AB76" s="81">
        <f>HLOOKUP(AE75,$AB$10:$AG$20,AB74)</f>
        <v>1.005</v>
      </c>
      <c r="AC76" s="82">
        <f>HLOOKUP(AE75,$AB$10:$AG$20,AC74)</f>
        <v>1.078</v>
      </c>
      <c r="AD76" s="83"/>
      <c r="AE76" s="81">
        <f>HLOOKUP(AF75,$AB$10:$AG$20,AB74)</f>
        <v>1.005</v>
      </c>
      <c r="AF76" s="82">
        <f>HLOOKUP(AF75,$AB$10:$AG$20,AC74)</f>
        <v>1.074</v>
      </c>
      <c r="AG76" s="52"/>
      <c r="AH76" s="57"/>
      <c r="AI76" s="52"/>
      <c r="AJ76" s="80"/>
      <c r="AK76" s="52"/>
      <c r="AL76" s="87">
        <f>HLOOKUP(AO75,$AK$10:$AP$20,AL74)</f>
        <v>1.082</v>
      </c>
      <c r="AM76" s="85">
        <f>HLOOKUP(AO75,$AK$10:$AP$20,AM74)</f>
        <v>1.16</v>
      </c>
      <c r="AN76" s="86"/>
      <c r="AO76" s="87">
        <f>HLOOKUP(AP75,$AK$10:$AP$20,AL74)</f>
        <v>1.081</v>
      </c>
      <c r="AP76" s="88">
        <f>HLOOKUP(AP75,$AK$10:$AP$20,AM74)</f>
        <v>1.151</v>
      </c>
      <c r="AQ76" s="52"/>
      <c r="AR76" s="57"/>
      <c r="AS76" s="69"/>
      <c r="BE76" s="69">
        <v>18</v>
      </c>
      <c r="BF76" s="106">
        <f>LOOKUP(BE76,$B$26:$B$45,$Q$26:$Q$45)</f>
        <v>6.1</v>
      </c>
      <c r="BG76" s="107">
        <f>LOOKUP(BG75,$BE$10:$BE$21,$BF$10:$BF$21)</f>
        <v>6</v>
      </c>
      <c r="BH76" s="107">
        <f>LOOKUP(BH75,$BE$10:$BE$21,$BF$10:$BF$21)</f>
        <v>7</v>
      </c>
      <c r="BI76" s="106">
        <f>LOOKUP(BE76,$B$26:$B$45,$P$26:$P$45)</f>
        <v>0.35909886</v>
      </c>
      <c r="BJ76" s="94">
        <f>LOOKUP(BJ75,$BF$8:$BK$8,$BF$10:$BK$10)</f>
        <v>0.35</v>
      </c>
      <c r="BK76" s="94">
        <f>LOOKUP(BK75,$BF$8:$BK$8,$BF$10:$BK$10)</f>
        <v>0.4</v>
      </c>
      <c r="BL76" s="108">
        <f>((BJ77-BG77)/(BK76-BJ76))*(BI76-BJ76)+BG77</f>
        <v>0.15727558960000002</v>
      </c>
      <c r="BM76" s="109">
        <f>((BK77-BH77)/(BK76-BJ76))*(BI76-BJ76)+BH77</f>
        <v>0.132729658</v>
      </c>
      <c r="BN76" s="110">
        <f>((BM76-BL76)/(BH76-BG76))*(BF76-BG76)+BL76</f>
        <v>0.15482099644000002</v>
      </c>
      <c r="BO76"/>
    </row>
    <row r="77" spans="2:67" ht="16.5" hidden="1" thickBot="1">
      <c r="B77" s="47"/>
      <c r="C77" s="47"/>
      <c r="D77" s="47"/>
      <c r="E77" s="47"/>
      <c r="F77" s="47"/>
      <c r="G77" s="47"/>
      <c r="H77" s="47"/>
      <c r="I77" s="47"/>
      <c r="J77" s="47"/>
      <c r="K77" s="47"/>
      <c r="L77" s="47"/>
      <c r="M77" s="47"/>
      <c r="N77" s="47"/>
      <c r="O77" s="47"/>
      <c r="Z77" s="52"/>
      <c r="AA77" s="67" t="s">
        <v>21</v>
      </c>
      <c r="AB77" s="67">
        <f>LOOKUP(AA78,$AB$10:$AB$20,$AA$10:$AA$20)</f>
        <v>6</v>
      </c>
      <c r="AC77" s="67">
        <f>AB77+1</f>
        <v>7</v>
      </c>
      <c r="AD77" s="68"/>
      <c r="AE77" s="67">
        <f>LOOKUP(AD78,$AB$10:$AG$10,$AB$8:$AG$8)</f>
        <v>3</v>
      </c>
      <c r="AF77" s="67">
        <f>AE77+1</f>
        <v>4</v>
      </c>
      <c r="AG77" s="52"/>
      <c r="AH77" s="52"/>
      <c r="AI77" s="69"/>
      <c r="AJ77" s="52"/>
      <c r="AK77" s="67" t="s">
        <v>21</v>
      </c>
      <c r="AL77" s="67">
        <f>LOOKUP(AK78,$AK$10:$AK$20,$AJ$10:$AJ$20)</f>
        <v>6</v>
      </c>
      <c r="AM77" s="67">
        <f>AL77+1</f>
        <v>7</v>
      </c>
      <c r="AN77" s="68"/>
      <c r="AO77" s="67">
        <f>LOOKUP(AN78,$AB$10:$AG$10,$AB$8:$AG$8)</f>
        <v>3</v>
      </c>
      <c r="AP77" s="67">
        <f>AO77+1</f>
        <v>4</v>
      </c>
      <c r="AQ77" s="52"/>
      <c r="AR77" s="52"/>
      <c r="AS77" s="69"/>
      <c r="BE77" s="80"/>
      <c r="BF77" s="52"/>
      <c r="BG77" s="111">
        <f>HLOOKUP(BJ76,$BF$10:$BK$21,BG75)</f>
        <v>0.154</v>
      </c>
      <c r="BH77" s="112">
        <f>HLOOKUP(BJ76,$BF$10:$BK$21,BH75)</f>
        <v>0.13</v>
      </c>
      <c r="BI77" s="113"/>
      <c r="BJ77" s="114">
        <f>HLOOKUP(BK76,$BF$10:$BK$21,BG75)</f>
        <v>0.172</v>
      </c>
      <c r="BK77" s="115">
        <f>HLOOKUP(BK76,$BF$10:$BK$21,BH75)</f>
        <v>0.145</v>
      </c>
      <c r="BL77" s="52"/>
      <c r="BM77" s="57"/>
      <c r="BN77" s="69"/>
      <c r="BO77"/>
    </row>
    <row r="78" spans="2:67" ht="16.5" hidden="1" thickBot="1">
      <c r="B78" s="47"/>
      <c r="C78" s="47"/>
      <c r="D78" s="47"/>
      <c r="E78" s="47"/>
      <c r="F78" s="47"/>
      <c r="G78" s="47"/>
      <c r="H78" s="47"/>
      <c r="I78" s="47"/>
      <c r="J78" s="47"/>
      <c r="K78" s="47"/>
      <c r="L78" s="47"/>
      <c r="M78" s="47"/>
      <c r="N78" s="47"/>
      <c r="O78" s="47"/>
      <c r="Z78" s="69">
        <v>18</v>
      </c>
      <c r="AA78" s="70">
        <f>LOOKUP(Z78,$B$26:$B$45,$Q$26:$Q$45)</f>
        <v>6.1</v>
      </c>
      <c r="AB78" s="71">
        <f>LOOKUP(AB77,$AA$10:$AA$20,$AB$10:$AB$20)</f>
        <v>6</v>
      </c>
      <c r="AC78" s="71">
        <f>LOOKUP(AC77,$AA$10:$AA$20,$AB$10:$AB$20)</f>
        <v>7</v>
      </c>
      <c r="AD78" s="70">
        <f>LOOKUP(Z78,$B$26:$B$45,$P$26:$P$45)</f>
        <v>0.35909886</v>
      </c>
      <c r="AE78" s="60">
        <f>LOOKUP(AE77,$AB$8:$AF$8,$AB$10:$AF$10)</f>
        <v>0.35</v>
      </c>
      <c r="AF78" s="60">
        <f>LOOKUP(AF77,$AB$8:$AG$8,$AB$10:$AG$10)</f>
        <v>0.4</v>
      </c>
      <c r="AG78" s="72">
        <f>((AE79-AB79)/(AF78-AE78))*(AD78-AE78)+AB79</f>
        <v>1.0772720912</v>
      </c>
      <c r="AH78" s="73">
        <f>((AF79-AC79)/(AF78-AE78))*(AD78-AE78)+AC79</f>
        <v>1.1459081368</v>
      </c>
      <c r="AI78" s="74">
        <f>((AH78-AG78)/(AC78-AB78))*(AA78-AB78)+AG78</f>
        <v>1.08413569576</v>
      </c>
      <c r="AJ78" s="69">
        <v>18</v>
      </c>
      <c r="AK78" s="75">
        <f>LOOKUP(AJ78,$B$26:$B$45,$Q$26:$Q$45)</f>
        <v>6.1</v>
      </c>
      <c r="AL78" s="76">
        <f>LOOKUP(AL77,$AJ$10:$AJ$20,$AK$10:$AK$20)</f>
        <v>6</v>
      </c>
      <c r="AM78" s="76">
        <f>LOOKUP(AM77,$AJ$10:$AJ$20,$AK$10:$AK$20)</f>
        <v>7</v>
      </c>
      <c r="AN78" s="75">
        <f>LOOKUP(AJ78,$B$26:$B$45,$P$26:$P$45)</f>
        <v>0.35909886</v>
      </c>
      <c r="AO78" s="63">
        <f>LOOKUP(AO77,$AB$8:$AF$8,$AB$10:$AF$10)</f>
        <v>0.35</v>
      </c>
      <c r="AP78" s="63">
        <f>LOOKUP(AP77,$AB$8:$AG$8,$AB$10:$AG$10)</f>
        <v>0.4</v>
      </c>
      <c r="AQ78" s="77">
        <f>((AO79-AL79)/(AP78-AO78))*(AN78-AO78)+AL79</f>
        <v>1.1583622052</v>
      </c>
      <c r="AR78" s="78">
        <f>((AP79-AM79)/(AP78-AO78))*(AN78-AO78)+AM79</f>
        <v>1.2229982508000001</v>
      </c>
      <c r="AS78" s="79">
        <f>((AR78-AQ78)/(AM78-AL78))*(AK78-AL78)+AQ78</f>
        <v>1.16482580976</v>
      </c>
      <c r="BE78" s="52"/>
      <c r="BF78" s="67" t="s">
        <v>21</v>
      </c>
      <c r="BG78" s="67">
        <f>LOOKUP(BF79,$BF$10:$BF$21,$BE$10:$BE$21)</f>
        <v>6</v>
      </c>
      <c r="BH78" s="67">
        <f>BG78+1</f>
        <v>7</v>
      </c>
      <c r="BI78" s="68"/>
      <c r="BJ78" s="67">
        <f>LOOKUP(BI79,$BF$10:$BK$10,$BF$8:$BK$8)</f>
        <v>3</v>
      </c>
      <c r="BK78" s="67">
        <f>BJ78+1</f>
        <v>4</v>
      </c>
      <c r="BL78" s="52"/>
      <c r="BM78" s="52"/>
      <c r="BN78" s="69"/>
      <c r="BO78"/>
    </row>
    <row r="79" spans="2:67" ht="16.5" hidden="1" thickBot="1">
      <c r="B79" s="47"/>
      <c r="C79" s="47"/>
      <c r="D79" s="47"/>
      <c r="E79" s="47"/>
      <c r="F79" s="47"/>
      <c r="G79" s="47"/>
      <c r="H79" s="47"/>
      <c r="I79" s="47"/>
      <c r="J79" s="47"/>
      <c r="K79" s="47"/>
      <c r="L79" s="47"/>
      <c r="M79" s="47"/>
      <c r="N79" s="47"/>
      <c r="O79" s="47"/>
      <c r="Z79" s="80"/>
      <c r="AA79" s="52"/>
      <c r="AB79" s="81">
        <f>HLOOKUP(AE78,$AB$10:$AG$20,AB77)</f>
        <v>1.078</v>
      </c>
      <c r="AC79" s="82">
        <f>HLOOKUP(AE78,$AB$10:$AG$20,AC77)</f>
        <v>1.147</v>
      </c>
      <c r="AD79" s="83"/>
      <c r="AE79" s="81">
        <f>HLOOKUP(AF78,$AB$10:$AG$20,AB77)</f>
        <v>1.074</v>
      </c>
      <c r="AF79" s="82">
        <f>HLOOKUP(AF78,$AB$10:$AG$20,AC77)</f>
        <v>1.141</v>
      </c>
      <c r="AG79" s="52"/>
      <c r="AH79" s="57"/>
      <c r="AI79" s="52"/>
      <c r="AJ79" s="80"/>
      <c r="AK79" s="52"/>
      <c r="AL79" s="87">
        <f>HLOOKUP(AO78,$AK$10:$AP$20,AL77)</f>
        <v>1.16</v>
      </c>
      <c r="AM79" s="85">
        <f>HLOOKUP(AO78,$AK$10:$AP$20,AM77)</f>
        <v>1.225</v>
      </c>
      <c r="AN79" s="86"/>
      <c r="AO79" s="87">
        <f>HLOOKUP(AP78,$AK$10:$AP$20,AL77)</f>
        <v>1.151</v>
      </c>
      <c r="AP79" s="88">
        <f>HLOOKUP(AP78,$AK$10:$AP$20,AM77)</f>
        <v>1.214</v>
      </c>
      <c r="AQ79" s="52"/>
      <c r="AR79" s="57"/>
      <c r="AS79" s="69"/>
      <c r="BE79" s="69">
        <v>19</v>
      </c>
      <c r="BF79" s="106">
        <f>LOOKUP(BE79,$B$26:$B$45,$Q$26:$Q$45)</f>
        <v>5.6</v>
      </c>
      <c r="BG79" s="107">
        <f>LOOKUP(BG78,$BE$10:$BE$21,$BF$10:$BF$21)</f>
        <v>5</v>
      </c>
      <c r="BH79" s="107">
        <f>LOOKUP(BH78,$BE$10:$BE$21,$BF$10:$BF$21)</f>
        <v>6</v>
      </c>
      <c r="BI79" s="106">
        <f>LOOKUP(BE79,$B$26:$B$45,$P$26:$P$45)</f>
        <v>0.35909886</v>
      </c>
      <c r="BJ79" s="94">
        <f>LOOKUP(BJ78,$BF$8:$BK$8,$BF$10:$BK$10)</f>
        <v>0.35</v>
      </c>
      <c r="BK79" s="94">
        <f>LOOKUP(BK78,$BF$8:$BK$8,$BF$10:$BK$10)</f>
        <v>0.4</v>
      </c>
      <c r="BL79" s="108">
        <f>((BJ80-BG80)/(BK79-BJ79))*(BI79-BJ79)+BG80</f>
        <v>0.19100349840000003</v>
      </c>
      <c r="BM79" s="109">
        <f>((BK80-BH80)/(BK79-BJ79))*(BI79-BJ79)+BH80</f>
        <v>0.15727558960000002</v>
      </c>
      <c r="BN79" s="110">
        <f>((BM79-BL79)/(BH79-BG79))*(BF79-BG79)+BL79</f>
        <v>0.17076675312000003</v>
      </c>
      <c r="BO79"/>
    </row>
    <row r="80" spans="2:67" ht="16.5" hidden="1" thickBot="1">
      <c r="B80" s="47"/>
      <c r="C80" s="47"/>
      <c r="D80" s="47"/>
      <c r="E80" s="47"/>
      <c r="F80" s="47"/>
      <c r="G80" s="47"/>
      <c r="H80" s="47"/>
      <c r="I80" s="47"/>
      <c r="J80" s="47"/>
      <c r="K80" s="47"/>
      <c r="L80" s="47"/>
      <c r="M80" s="47"/>
      <c r="N80" s="47"/>
      <c r="O80" s="47"/>
      <c r="Z80" s="52"/>
      <c r="AA80" s="67" t="s">
        <v>21</v>
      </c>
      <c r="AB80" s="67">
        <f>LOOKUP(AA81,$AB$10:$AB$20,$AA$10:$AA$20)</f>
        <v>5</v>
      </c>
      <c r="AC80" s="67">
        <f>AB80+1</f>
        <v>6</v>
      </c>
      <c r="AD80" s="68"/>
      <c r="AE80" s="67">
        <f>LOOKUP(AD81,$AB$10:$AG$10,$AB$8:$AG$8)</f>
        <v>3</v>
      </c>
      <c r="AF80" s="67">
        <f>AE80+1</f>
        <v>4</v>
      </c>
      <c r="AG80" s="52"/>
      <c r="AH80" s="52"/>
      <c r="AI80" s="69"/>
      <c r="AJ80" s="52"/>
      <c r="AK80" s="67" t="s">
        <v>21</v>
      </c>
      <c r="AL80" s="67">
        <f>LOOKUP(AK81,$AK$10:$AK$20,$AJ$10:$AJ$20)</f>
        <v>5</v>
      </c>
      <c r="AM80" s="67">
        <f>AL80+1</f>
        <v>6</v>
      </c>
      <c r="AN80" s="68"/>
      <c r="AO80" s="67">
        <f>LOOKUP(AN81,$AB$10:$AG$10,$AB$8:$AG$8)</f>
        <v>3</v>
      </c>
      <c r="AP80" s="67">
        <f>AO80+1</f>
        <v>4</v>
      </c>
      <c r="AQ80" s="52"/>
      <c r="AR80" s="52"/>
      <c r="AS80" s="69"/>
      <c r="BE80" s="80"/>
      <c r="BF80" s="52"/>
      <c r="BG80" s="111">
        <f>HLOOKUP(BJ79,$BF$10:$BK$21,BG78)</f>
        <v>0.187</v>
      </c>
      <c r="BH80" s="112">
        <f>HLOOKUP(BJ79,$BF$10:$BK$21,BH78)</f>
        <v>0.154</v>
      </c>
      <c r="BI80" s="113"/>
      <c r="BJ80" s="114">
        <f>HLOOKUP(BK79,$BF$10:$BK$21,BG78)</f>
        <v>0.209</v>
      </c>
      <c r="BK80" s="115">
        <f>HLOOKUP(BK79,$BF$10:$BK$21,BH78)</f>
        <v>0.172</v>
      </c>
      <c r="BL80" s="52"/>
      <c r="BM80" s="57"/>
      <c r="BN80" s="69"/>
      <c r="BO80"/>
    </row>
    <row r="81" spans="2:67" ht="16.5" hidden="1" thickBot="1">
      <c r="B81" s="47"/>
      <c r="C81" s="47"/>
      <c r="D81" s="47"/>
      <c r="E81" s="47"/>
      <c r="F81" s="47"/>
      <c r="G81" s="47"/>
      <c r="H81" s="47"/>
      <c r="I81" s="47"/>
      <c r="J81" s="47"/>
      <c r="K81" s="47"/>
      <c r="L81" s="47"/>
      <c r="M81" s="47"/>
      <c r="N81" s="47"/>
      <c r="O81" s="47"/>
      <c r="Z81" s="69">
        <v>19</v>
      </c>
      <c r="AA81" s="70">
        <f>LOOKUP(Z81,$B$26:$B$45,$Q$26:$Q$45)</f>
        <v>5.6</v>
      </c>
      <c r="AB81" s="71">
        <f>LOOKUP(AB80,$AA$10:$AA$20,$AB$10:$AB$20)</f>
        <v>5</v>
      </c>
      <c r="AC81" s="71">
        <f>LOOKUP(AC80,$AA$10:$AA$20,$AB$10:$AB$20)</f>
        <v>6</v>
      </c>
      <c r="AD81" s="70">
        <f>LOOKUP(Z81,$B$26:$B$45,$P$26:$P$45)</f>
        <v>0.35909886</v>
      </c>
      <c r="AE81" s="60">
        <f>LOOKUP(AE80,$AB$8:$AF$8,$AB$10:$AF$10)</f>
        <v>0.35</v>
      </c>
      <c r="AF81" s="60">
        <f>LOOKUP(AF80,$AB$8:$AG$8,$AB$10:$AG$10)</f>
        <v>0.4</v>
      </c>
      <c r="AG81" s="72">
        <f>((AE82-AB82)/(AF81-AE81))*(AD81-AE81)+AB82</f>
        <v>1.005</v>
      </c>
      <c r="AH81" s="73">
        <f>((AF82-AC82)/(AF81-AE81))*(AD81-AE81)+AC82</f>
        <v>1.0772720912</v>
      </c>
      <c r="AI81" s="74">
        <f>((AH81-AG81)/(AC81-AB81))*(AA81-AB81)+AG81</f>
        <v>1.04836325472</v>
      </c>
      <c r="AJ81" s="69">
        <v>19</v>
      </c>
      <c r="AK81" s="75">
        <f>LOOKUP(AJ81,$B$26:$B$45,$Q$26:$Q$45)</f>
        <v>5.6</v>
      </c>
      <c r="AL81" s="76">
        <f>LOOKUP(AL80,$AJ$10:$AJ$20,$AK$10:$AK$20)</f>
        <v>5</v>
      </c>
      <c r="AM81" s="76">
        <f>LOOKUP(AM80,$AJ$10:$AJ$20,$AK$10:$AK$20)</f>
        <v>6</v>
      </c>
      <c r="AN81" s="75">
        <f>LOOKUP(AJ81,$B$26:$B$45,$P$26:$P$45)</f>
        <v>0.35909886</v>
      </c>
      <c r="AO81" s="63">
        <f>LOOKUP(AO80,$AB$8:$AF$8,$AB$10:$AF$10)</f>
        <v>0.35</v>
      </c>
      <c r="AP81" s="63">
        <f>LOOKUP(AP80,$AB$8:$AG$8,$AB$10:$AG$10)</f>
        <v>0.4</v>
      </c>
      <c r="AQ81" s="77">
        <f>((AO82-AL82)/(AP81-AO81))*(AN81-AO81)+AL82</f>
        <v>1.0818180228</v>
      </c>
      <c r="AR81" s="78">
        <f>((AP82-AM82)/(AP81-AO81))*(AN81-AO81)+AM82</f>
        <v>1.1583622052</v>
      </c>
      <c r="AS81" s="79">
        <f>((AR81-AQ81)/(AM81-AL81))*(AK81-AL81)+AQ81</f>
        <v>1.12774453224</v>
      </c>
      <c r="BE81" s="52"/>
      <c r="BF81" s="67" t="s">
        <v>21</v>
      </c>
      <c r="BG81" s="67">
        <f>LOOKUP(BF82,$BF$10:$BF$21,$BE$10:$BE$21)</f>
        <v>6</v>
      </c>
      <c r="BH81" s="67">
        <f>BG81+1</f>
        <v>7</v>
      </c>
      <c r="BI81" s="68"/>
      <c r="BJ81" s="67">
        <f>LOOKUP(BI82,$BF$10:$BK$10,$BF$8:$BK$8)</f>
        <v>3</v>
      </c>
      <c r="BK81" s="67">
        <f>BJ81+1</f>
        <v>4</v>
      </c>
      <c r="BL81" s="52"/>
      <c r="BM81" s="52"/>
      <c r="BN81" s="69"/>
      <c r="BO81"/>
    </row>
    <row r="82" spans="2:67" ht="16.5" hidden="1" thickBot="1">
      <c r="B82" s="47"/>
      <c r="C82" s="47"/>
      <c r="D82" s="47"/>
      <c r="E82" s="47"/>
      <c r="F82" s="47"/>
      <c r="G82" s="47"/>
      <c r="H82" s="47"/>
      <c r="I82" s="47"/>
      <c r="J82" s="47"/>
      <c r="K82" s="47"/>
      <c r="L82" s="47"/>
      <c r="M82" s="47"/>
      <c r="N82" s="47"/>
      <c r="Z82" s="80"/>
      <c r="AA82" s="52"/>
      <c r="AB82" s="81">
        <f>HLOOKUP(AE81,$AB$10:$AG$20,AB80)</f>
        <v>1.005</v>
      </c>
      <c r="AC82" s="82">
        <f>HLOOKUP(AE81,$AB$10:$AG$20,AC80)</f>
        <v>1.078</v>
      </c>
      <c r="AD82" s="83"/>
      <c r="AE82" s="81">
        <f>HLOOKUP(AF81,$AB$10:$AG$20,AB80)</f>
        <v>1.005</v>
      </c>
      <c r="AF82" s="82">
        <f>HLOOKUP(AF81,$AB$10:$AG$20,AC80)</f>
        <v>1.074</v>
      </c>
      <c r="AG82" s="52"/>
      <c r="AH82" s="57"/>
      <c r="AI82" s="52"/>
      <c r="AJ82" s="80"/>
      <c r="AK82" s="52"/>
      <c r="AL82" s="87">
        <f>HLOOKUP(AO81,$AK$10:$AP$20,AL80)</f>
        <v>1.082</v>
      </c>
      <c r="AM82" s="85">
        <f>HLOOKUP(AO81,$AK$10:$AP$20,AM80)</f>
        <v>1.16</v>
      </c>
      <c r="AN82" s="86"/>
      <c r="AO82" s="87">
        <f>HLOOKUP(AP81,$AK$10:$AP$20,AL80)</f>
        <v>1.081</v>
      </c>
      <c r="AP82" s="88">
        <f>HLOOKUP(AP81,$AK$10:$AP$20,AM80)</f>
        <v>1.151</v>
      </c>
      <c r="AQ82" s="52"/>
      <c r="AR82" s="57"/>
      <c r="AS82" s="69"/>
      <c r="BE82" s="69">
        <v>20</v>
      </c>
      <c r="BF82" s="106">
        <f>LOOKUP(BE82,$B$26:$B$45,$Q$26:$Q$45)</f>
        <v>5.6</v>
      </c>
      <c r="BG82" s="107">
        <f>LOOKUP(BG81,$BE$10:$BE$21,$BF$10:$BF$21)</f>
        <v>5</v>
      </c>
      <c r="BH82" s="107">
        <f>LOOKUP(BH81,$BE$10:$BE$21,$BF$10:$BF$21)</f>
        <v>6</v>
      </c>
      <c r="BI82" s="106">
        <f>LOOKUP(BE82,$B$26:$B$45,$P$26:$P$45)</f>
        <v>0.35909886</v>
      </c>
      <c r="BJ82" s="94">
        <f>LOOKUP(BJ81,$BF$8:$BK$8,$BF$10:$BK$10)</f>
        <v>0.35</v>
      </c>
      <c r="BK82" s="94">
        <f>LOOKUP(BK81,$BF$8:$BK$8,$BF$10:$BK$10)</f>
        <v>0.4</v>
      </c>
      <c r="BL82" s="108">
        <f>((BJ83-BG83)/(BK82-BJ82))*(BI82-BJ82)+BG83</f>
        <v>0.19100349840000003</v>
      </c>
      <c r="BM82" s="109">
        <f>((BK83-BH83)/(BK82-BJ82))*(BI82-BJ82)+BH83</f>
        <v>0.15727558960000002</v>
      </c>
      <c r="BN82" s="110">
        <f>((BM82-BL82)/(BH82-BG82))*(BF82-BG82)+BL82</f>
        <v>0.17076675312000003</v>
      </c>
      <c r="BO82"/>
    </row>
    <row r="83" spans="2:67" ht="16.5" hidden="1" thickBot="1">
      <c r="B83" s="47"/>
      <c r="C83" s="47"/>
      <c r="D83" s="47"/>
      <c r="E83" s="47"/>
      <c r="F83" s="47"/>
      <c r="G83" s="47"/>
      <c r="H83" s="47"/>
      <c r="I83" s="47"/>
      <c r="J83" s="47"/>
      <c r="K83" s="47"/>
      <c r="L83" s="47"/>
      <c r="Z83" s="52"/>
      <c r="AA83" s="67" t="s">
        <v>21</v>
      </c>
      <c r="AB83" s="67">
        <f>LOOKUP(AA84,$AB$10:$AB$20,$AA$10:$AA$20)</f>
        <v>5</v>
      </c>
      <c r="AC83" s="67">
        <f>AB83+1</f>
        <v>6</v>
      </c>
      <c r="AD83" s="68"/>
      <c r="AE83" s="67">
        <f>LOOKUP(AD84,$AB$10:$AG$10,$AB$8:$AG$8)</f>
        <v>3</v>
      </c>
      <c r="AF83" s="67">
        <f>AE83+1</f>
        <v>4</v>
      </c>
      <c r="AG83" s="52"/>
      <c r="AH83" s="52"/>
      <c r="AI83" s="69"/>
      <c r="AJ83" s="52"/>
      <c r="AK83" s="67" t="s">
        <v>21</v>
      </c>
      <c r="AL83" s="67">
        <f>LOOKUP(AK84,$AK$10:$AK$20,$AJ$10:$AJ$20)</f>
        <v>5</v>
      </c>
      <c r="AM83" s="67">
        <f>AL83+1</f>
        <v>6</v>
      </c>
      <c r="AN83" s="68"/>
      <c r="AO83" s="67">
        <f>LOOKUP(AN84,$AB$10:$AG$10,$AB$8:$AG$8)</f>
        <v>3</v>
      </c>
      <c r="AP83" s="67">
        <f>AO83+1</f>
        <v>4</v>
      </c>
      <c r="AQ83" s="52"/>
      <c r="AR83" s="52"/>
      <c r="AS83" s="69"/>
      <c r="BE83" s="80"/>
      <c r="BF83" s="52"/>
      <c r="BG83" s="111">
        <f>HLOOKUP(BJ82,$BF$10:$BK$21,BG81)</f>
        <v>0.187</v>
      </c>
      <c r="BH83" s="112">
        <f>HLOOKUP(BJ82,$BF$10:$BK$21,BH81)</f>
        <v>0.154</v>
      </c>
      <c r="BI83" s="113"/>
      <c r="BJ83" s="114">
        <f>HLOOKUP(BK82,$BF$10:$BK$21,BG81)</f>
        <v>0.209</v>
      </c>
      <c r="BK83" s="115">
        <f>HLOOKUP(BK82,$BF$10:$BK$21,BH81)</f>
        <v>0.172</v>
      </c>
      <c r="BL83" s="52"/>
      <c r="BM83" s="57"/>
      <c r="BN83" s="69"/>
      <c r="BO83"/>
    </row>
    <row r="84" spans="2:67" ht="16.5" hidden="1" thickBot="1">
      <c r="B84" s="47"/>
      <c r="C84" s="47"/>
      <c r="D84" s="47"/>
      <c r="E84" s="47"/>
      <c r="F84" s="47"/>
      <c r="G84" s="47"/>
      <c r="H84" s="47"/>
      <c r="I84" s="47"/>
      <c r="J84" s="47"/>
      <c r="K84" s="47"/>
      <c r="L84" s="47"/>
      <c r="Z84" s="69">
        <v>20</v>
      </c>
      <c r="AA84" s="70">
        <f>LOOKUP(Z84,$B$26:$B$45,$Q$26:$Q$45)</f>
        <v>5.6</v>
      </c>
      <c r="AB84" s="71">
        <f>LOOKUP(AB83,$AA$10:$AA$20,$AB$10:$AB$20)</f>
        <v>5</v>
      </c>
      <c r="AC84" s="71">
        <f>LOOKUP(AC83,$AA$10:$AA$20,$AB$10:$AB$20)</f>
        <v>6</v>
      </c>
      <c r="AD84" s="70">
        <f>LOOKUP(Z84,$B$26:$B$45,$P$26:$P$45)</f>
        <v>0.35909886</v>
      </c>
      <c r="AE84" s="60">
        <f>LOOKUP(AE83,$AB$8:$AF$8,$AB$10:$AF$10)</f>
        <v>0.35</v>
      </c>
      <c r="AF84" s="60">
        <f>LOOKUP(AF83,$AB$8:$AG$8,$AB$10:$AG$10)</f>
        <v>0.4</v>
      </c>
      <c r="AG84" s="72">
        <f>((AE85-AB85)/(AF84-AE84))*(AD84-AE84)+AB85</f>
        <v>1.005</v>
      </c>
      <c r="AH84" s="73">
        <f>((AF85-AC85)/(AF84-AE84))*(AD84-AE84)+AC85</f>
        <v>1.0772720912</v>
      </c>
      <c r="AI84" s="74">
        <f>((AH84-AG84)/(AC84-AB84))*(AA84-AB84)+AG84</f>
        <v>1.04836325472</v>
      </c>
      <c r="AJ84" s="69">
        <v>20</v>
      </c>
      <c r="AK84" s="75">
        <f>LOOKUP(AJ84,$B$26:$B$45,$Q$26:$Q$45)</f>
        <v>5.6</v>
      </c>
      <c r="AL84" s="76">
        <f>LOOKUP(AL83,$AJ$10:$AJ$20,$AK$10:$AK$20)</f>
        <v>5</v>
      </c>
      <c r="AM84" s="76">
        <f>LOOKUP(AM83,$AJ$10:$AJ$20,$AK$10:$AK$20)</f>
        <v>6</v>
      </c>
      <c r="AN84" s="75">
        <f>LOOKUP(AJ84,$B$26:$B$45,$P$26:$P$45)</f>
        <v>0.35909886</v>
      </c>
      <c r="AO84" s="63">
        <f>LOOKUP(AO83,$AB$8:$AF$8,$AB$10:$AF$10)</f>
        <v>0.35</v>
      </c>
      <c r="AP84" s="63">
        <f>LOOKUP(AP83,$AB$8:$AG$8,$AB$10:$AG$10)</f>
        <v>0.4</v>
      </c>
      <c r="AQ84" s="77">
        <f>((AO85-AL85)/(AP84-AO84))*(AN84-AO84)+AL85</f>
        <v>1.0818180228</v>
      </c>
      <c r="AR84" s="78">
        <f>((AP85-AM85)/(AP84-AO84))*(AN84-AO84)+AM85</f>
        <v>1.1583622052</v>
      </c>
      <c r="AS84" s="79">
        <f>((AR84-AQ84)/(AM84-AL84))*(AK84-AL84)+AQ84</f>
        <v>1.12774453224</v>
      </c>
      <c r="BF84"/>
      <c r="BG84"/>
      <c r="BH84"/>
      <c r="BI84"/>
      <c r="BJ84"/>
      <c r="BK84"/>
      <c r="BL84"/>
      <c r="BM84"/>
      <c r="BN84"/>
      <c r="BO84"/>
    </row>
    <row r="85" spans="26:67" ht="16.5" hidden="1" thickBot="1">
      <c r="Z85" s="80"/>
      <c r="AA85" s="52"/>
      <c r="AB85" s="81">
        <f>HLOOKUP(AE84,$AB$10:$AG$20,AB83)</f>
        <v>1.005</v>
      </c>
      <c r="AC85" s="82">
        <f>HLOOKUP(AE84,$AB$10:$AG$20,AC83)</f>
        <v>1.078</v>
      </c>
      <c r="AD85" s="83"/>
      <c r="AE85" s="81">
        <f>HLOOKUP(AF84,$AB$10:$AG$20,AB83)</f>
        <v>1.005</v>
      </c>
      <c r="AF85" s="82">
        <f>HLOOKUP(AF84,$AB$10:$AG$20,AC83)</f>
        <v>1.074</v>
      </c>
      <c r="AG85" s="52"/>
      <c r="AH85" s="57"/>
      <c r="AI85" s="52"/>
      <c r="AJ85" s="80"/>
      <c r="AK85" s="52"/>
      <c r="AL85" s="87">
        <f>HLOOKUP(AO84,$AK$10:$AP$20,AL83)</f>
        <v>1.082</v>
      </c>
      <c r="AM85" s="88">
        <f>HLOOKUP(AO84,$AK$10:$AP$20,AM83)</f>
        <v>1.16</v>
      </c>
      <c r="AN85" s="86"/>
      <c r="AO85" s="87">
        <f>HLOOKUP(AP84,$AK$10:$AP$20,AL83)</f>
        <v>1.081</v>
      </c>
      <c r="AP85" s="88">
        <f>HLOOKUP(AP84,$AK$10:$AP$20,AM83)</f>
        <v>1.151</v>
      </c>
      <c r="AQ85" s="52"/>
      <c r="AR85" s="57"/>
      <c r="AS85" s="69"/>
      <c r="BF85"/>
      <c r="BG85"/>
      <c r="BH85"/>
      <c r="BI85"/>
      <c r="BJ85"/>
      <c r="BK85"/>
      <c r="BL85"/>
      <c r="BM85"/>
      <c r="BN85"/>
      <c r="BO85"/>
    </row>
    <row r="86" spans="37:67" ht="15.75" hidden="1">
      <c r="AK86" s="47"/>
      <c r="BF86"/>
      <c r="BG86"/>
      <c r="BH86"/>
      <c r="BI86"/>
      <c r="BJ86"/>
      <c r="BK86"/>
      <c r="BL86"/>
      <c r="BM86"/>
      <c r="BN86"/>
      <c r="BO86"/>
    </row>
    <row r="87" ht="15.75" hidden="1">
      <c r="AK87" s="47"/>
    </row>
    <row r="88" ht="15.75" hidden="1">
      <c r="AK88" s="47"/>
    </row>
    <row r="89" ht="15.75" hidden="1">
      <c r="AK89" s="47"/>
    </row>
    <row r="90" ht="15.75" hidden="1">
      <c r="AK90" s="47"/>
    </row>
    <row r="91" ht="15.75">
      <c r="AK91" s="47"/>
    </row>
    <row r="92" ht="15.75">
      <c r="AK92" s="47"/>
    </row>
    <row r="93" ht="15.75">
      <c r="AK93" s="47"/>
    </row>
    <row r="94" ht="15.75">
      <c r="AK94" s="47"/>
    </row>
  </sheetData>
  <sheetProtection password="CC3B" sheet="1" objects="1" scenarios="1"/>
  <mergeCells count="33">
    <mergeCell ref="F52:J52"/>
    <mergeCell ref="BF7:BK7"/>
    <mergeCell ref="BG9:BJ9"/>
    <mergeCell ref="C7:D7"/>
    <mergeCell ref="AT12:AU12"/>
    <mergeCell ref="AV12:AW12"/>
    <mergeCell ref="AT9:AU9"/>
    <mergeCell ref="AV9:AW9"/>
    <mergeCell ref="AT10:AU10"/>
    <mergeCell ref="AV10:AW10"/>
    <mergeCell ref="B17:E17"/>
    <mergeCell ref="AC9:AF9"/>
    <mergeCell ref="AB7:AF7"/>
    <mergeCell ref="AK7:AO7"/>
    <mergeCell ref="B14:E14"/>
    <mergeCell ref="B15:E15"/>
    <mergeCell ref="E7:F7"/>
    <mergeCell ref="E9:J9"/>
    <mergeCell ref="E10:J10"/>
    <mergeCell ref="E11:J11"/>
    <mergeCell ref="AV13:AW13"/>
    <mergeCell ref="B3:N3"/>
    <mergeCell ref="C5:L5"/>
    <mergeCell ref="AL9:AO9"/>
    <mergeCell ref="AT11:AU11"/>
    <mergeCell ref="AV11:AW11"/>
    <mergeCell ref="AT13:AU13"/>
    <mergeCell ref="AT15:BD15"/>
    <mergeCell ref="J50:K50"/>
    <mergeCell ref="AT14:AU14"/>
    <mergeCell ref="AV14:AW14"/>
    <mergeCell ref="J48:K48"/>
    <mergeCell ref="J49:K49"/>
  </mergeCells>
  <printOptions/>
  <pageMargins left="0.48" right="0.26" top="1" bottom="1" header="0" footer="0"/>
  <pageSetup horizontalDpi="300" verticalDpi="300" orientation="portrait" paperSize="9" r:id="rId3"/>
  <legacyDrawing r:id="rId2"/>
</worksheet>
</file>

<file path=xl/worksheets/sheet5.xml><?xml version="1.0" encoding="utf-8"?>
<worksheet xmlns="http://schemas.openxmlformats.org/spreadsheetml/2006/main" xmlns:r="http://schemas.openxmlformats.org/officeDocument/2006/relationships">
  <sheetPr codeName="Hoja12"/>
  <dimension ref="A1:BO134"/>
  <sheetViews>
    <sheetView showGridLines="0" showRowColHeaders="0" workbookViewId="0" topLeftCell="A4">
      <selection activeCell="H85" sqref="H85"/>
    </sheetView>
  </sheetViews>
  <sheetFormatPr defaultColWidth="11.421875" defaultRowHeight="12.75"/>
  <cols>
    <col min="1" max="1" width="2.421875" style="10" customWidth="1"/>
    <col min="2" max="2" width="7.28125" style="10" customWidth="1"/>
    <col min="3" max="6" width="6.421875" style="10" customWidth="1"/>
    <col min="7" max="7" width="6.57421875" style="10" customWidth="1"/>
    <col min="8" max="8" width="6.421875" style="10" customWidth="1"/>
    <col min="9" max="9" width="7.8515625" style="10" customWidth="1"/>
    <col min="10" max="15" width="6.421875" style="10" customWidth="1"/>
    <col min="16" max="16" width="9.28125" style="10" hidden="1" customWidth="1"/>
    <col min="17" max="17" width="8.57421875" style="10" hidden="1" customWidth="1"/>
    <col min="18" max="18" width="8.7109375" style="10" hidden="1" customWidth="1"/>
    <col min="19" max="19" width="8.00390625" style="10" hidden="1" customWidth="1"/>
    <col min="20" max="20" width="10.00390625" style="10" hidden="1" customWidth="1"/>
    <col min="21" max="22" width="8.00390625" style="10" hidden="1" customWidth="1"/>
    <col min="23" max="23" width="9.421875" style="10" hidden="1" customWidth="1"/>
    <col min="24" max="24" width="7.57421875" style="10" hidden="1" customWidth="1"/>
    <col min="25" max="25" width="3.28125" style="10" hidden="1" customWidth="1"/>
    <col min="26" max="26" width="3.57421875" style="10" hidden="1" customWidth="1"/>
    <col min="27" max="27" width="6.8515625" style="10" hidden="1" customWidth="1"/>
    <col min="28" max="28" width="6.7109375" style="10" hidden="1" customWidth="1"/>
    <col min="29" max="29" width="6.8515625" style="10" hidden="1" customWidth="1"/>
    <col min="30" max="30" width="6.57421875" style="10" hidden="1" customWidth="1"/>
    <col min="31" max="31" width="6.8515625" style="10" hidden="1" customWidth="1"/>
    <col min="32" max="32" width="8.421875" style="10" hidden="1" customWidth="1"/>
    <col min="33" max="33" width="6.00390625" style="10" hidden="1" customWidth="1"/>
    <col min="34" max="34" width="6.140625" style="11" hidden="1" customWidth="1"/>
    <col min="35" max="35" width="11.8515625" style="10" hidden="1" customWidth="1"/>
    <col min="36" max="36" width="6.7109375" style="10" hidden="1" customWidth="1"/>
    <col min="37" max="37" width="7.28125" style="10" hidden="1" customWidth="1"/>
    <col min="38" max="38" width="8.00390625" style="10" hidden="1" customWidth="1"/>
    <col min="39" max="39" width="9.421875" style="10" hidden="1" customWidth="1"/>
    <col min="40" max="40" width="5.7109375" style="10" hidden="1" customWidth="1"/>
    <col min="41" max="41" width="6.57421875" style="10" hidden="1" customWidth="1"/>
    <col min="42" max="44" width="7.7109375" style="10" hidden="1" customWidth="1"/>
    <col min="45" max="46" width="11.421875" style="10" hidden="1" customWidth="1"/>
    <col min="47" max="47" width="9.57421875" style="10" hidden="1" customWidth="1"/>
    <col min="48" max="48" width="11.140625" style="10" hidden="1" customWidth="1"/>
    <col min="49" max="49" width="6.8515625" style="10" hidden="1" customWidth="1"/>
    <col min="50" max="50" width="6.28125" style="10" hidden="1" customWidth="1"/>
    <col min="51" max="51" width="9.8515625" style="10" hidden="1" customWidth="1"/>
    <col min="52" max="52" width="9.421875" style="10" hidden="1" customWidth="1"/>
    <col min="53" max="53" width="10.8515625" style="10" hidden="1" customWidth="1"/>
    <col min="54" max="54" width="10.7109375" style="10" hidden="1" customWidth="1"/>
    <col min="55" max="55" width="9.421875" style="10" hidden="1" customWidth="1"/>
    <col min="56" max="56" width="7.7109375" style="10" hidden="1" customWidth="1"/>
    <col min="57" max="57" width="7.140625" style="10" hidden="1" customWidth="1"/>
    <col min="58" max="58" width="9.140625" style="10" hidden="1" customWidth="1"/>
    <col min="59" max="59" width="8.8515625" style="10" hidden="1" customWidth="1"/>
    <col min="60" max="60" width="7.7109375" style="10" hidden="1" customWidth="1"/>
    <col min="61" max="61" width="6.8515625" style="10" hidden="1" customWidth="1"/>
    <col min="62" max="62" width="6.7109375" style="10" hidden="1" customWidth="1"/>
    <col min="63" max="63" width="7.421875" style="10" hidden="1" customWidth="1"/>
    <col min="64" max="64" width="7.7109375" style="10" hidden="1" customWidth="1"/>
    <col min="65" max="79" width="11.421875" style="10" hidden="1" customWidth="1"/>
    <col min="80" max="16384" width="11.421875" style="10" customWidth="1"/>
  </cols>
  <sheetData>
    <row r="1" ht="32.25" customHeight="1">
      <c r="A1" s="10" t="s">
        <v>24</v>
      </c>
    </row>
    <row r="2" spans="1:34" s="13" customFormat="1" ht="12" customHeight="1">
      <c r="A2" s="12"/>
      <c r="B2" s="12"/>
      <c r="C2" s="12"/>
      <c r="D2" s="12"/>
      <c r="E2" s="12"/>
      <c r="F2" s="12"/>
      <c r="G2" s="12"/>
      <c r="AB2" s="14" t="s">
        <v>37</v>
      </c>
      <c r="AC2" s="14"/>
      <c r="AH2" s="15"/>
    </row>
    <row r="3" spans="2:63" ht="15.75" customHeight="1">
      <c r="B3" s="251" t="s">
        <v>115</v>
      </c>
      <c r="C3" s="251"/>
      <c r="D3" s="251"/>
      <c r="E3" s="251"/>
      <c r="F3" s="251"/>
      <c r="G3" s="251"/>
      <c r="H3" s="251"/>
      <c r="I3" s="251"/>
      <c r="J3" s="251"/>
      <c r="K3" s="251"/>
      <c r="L3" s="251"/>
      <c r="M3" s="251"/>
      <c r="N3" s="251"/>
      <c r="O3" s="16"/>
      <c r="AB3" s="17" t="s">
        <v>146</v>
      </c>
      <c r="AC3" s="18">
        <v>1.042</v>
      </c>
      <c r="BG3"/>
      <c r="BH3"/>
      <c r="BI3"/>
      <c r="BJ3"/>
      <c r="BK3"/>
    </row>
    <row r="4" spans="28:29" ht="11.25" customHeight="1">
      <c r="AB4" s="17" t="s">
        <v>148</v>
      </c>
      <c r="AC4" s="17">
        <v>1.044</v>
      </c>
    </row>
    <row r="5" spans="3:29" ht="14.25" customHeight="1">
      <c r="C5" s="251" t="s">
        <v>55</v>
      </c>
      <c r="D5" s="251"/>
      <c r="E5" s="251"/>
      <c r="F5" s="251"/>
      <c r="G5" s="251"/>
      <c r="H5" s="251"/>
      <c r="I5" s="251"/>
      <c r="J5" s="251"/>
      <c r="K5" s="251"/>
      <c r="L5" s="251"/>
      <c r="N5" s="19"/>
      <c r="AB5" s="17"/>
      <c r="AC5" s="17"/>
    </row>
    <row r="6" spans="16:60" ht="11.25" customHeight="1">
      <c r="P6" s="16"/>
      <c r="Q6" s="16"/>
      <c r="R6" s="16"/>
      <c r="S6" s="16"/>
      <c r="T6" s="16"/>
      <c r="U6" s="16"/>
      <c r="V6" s="16"/>
      <c r="W6" s="16"/>
      <c r="X6" s="16"/>
      <c r="AB6" s="20"/>
      <c r="AC6" s="20"/>
      <c r="BF6" s="91"/>
      <c r="BG6" s="92"/>
      <c r="BH6" s="92"/>
    </row>
    <row r="7" spans="2:63" ht="15.75">
      <c r="B7" s="10" t="s">
        <v>26</v>
      </c>
      <c r="C7" s="278"/>
      <c r="D7" s="278"/>
      <c r="E7" s="269" t="s">
        <v>119</v>
      </c>
      <c r="F7" s="269"/>
      <c r="L7" s="21"/>
      <c r="M7" s="21"/>
      <c r="AB7" s="259" t="s">
        <v>41</v>
      </c>
      <c r="AC7" s="260"/>
      <c r="AD7" s="260"/>
      <c r="AE7" s="260"/>
      <c r="AF7" s="261"/>
      <c r="AG7" s="22"/>
      <c r="AH7" s="22"/>
      <c r="AI7" s="22"/>
      <c r="AK7" s="262" t="s">
        <v>42</v>
      </c>
      <c r="AL7" s="263"/>
      <c r="AM7" s="263"/>
      <c r="AN7" s="263"/>
      <c r="AO7" s="264"/>
      <c r="BF7" s="273" t="s">
        <v>74</v>
      </c>
      <c r="BG7" s="274"/>
      <c r="BH7" s="274"/>
      <c r="BI7" s="274"/>
      <c r="BJ7" s="274"/>
      <c r="BK7" s="274"/>
    </row>
    <row r="8" spans="11:63" ht="9.75" customHeight="1" thickBot="1">
      <c r="K8" s="23"/>
      <c r="AB8" s="20">
        <v>1</v>
      </c>
      <c r="AC8" s="10">
        <v>2</v>
      </c>
      <c r="AD8" s="10">
        <v>3</v>
      </c>
      <c r="AE8" s="10">
        <v>4</v>
      </c>
      <c r="AF8" s="10">
        <v>5</v>
      </c>
      <c r="AG8" s="11">
        <v>6</v>
      </c>
      <c r="AH8" s="24"/>
      <c r="AI8" s="24"/>
      <c r="AK8" s="25">
        <v>1</v>
      </c>
      <c r="AL8" s="25">
        <v>2</v>
      </c>
      <c r="AM8" s="25">
        <v>3</v>
      </c>
      <c r="AN8" s="25">
        <v>4</v>
      </c>
      <c r="AO8" s="25">
        <v>5</v>
      </c>
      <c r="AP8" s="24">
        <v>6</v>
      </c>
      <c r="BF8" s="101">
        <v>1</v>
      </c>
      <c r="BG8" s="101">
        <v>2</v>
      </c>
      <c r="BH8" s="101">
        <v>3</v>
      </c>
      <c r="BI8" s="101">
        <v>4</v>
      </c>
      <c r="BJ8" s="101">
        <v>5</v>
      </c>
      <c r="BK8" s="102">
        <v>6</v>
      </c>
    </row>
    <row r="9" spans="2:63" ht="15" customHeight="1" thickBot="1">
      <c r="B9" s="10" t="s">
        <v>25</v>
      </c>
      <c r="D9" s="54"/>
      <c r="E9" s="270" t="s">
        <v>120</v>
      </c>
      <c r="F9" s="270"/>
      <c r="G9" s="270"/>
      <c r="H9" s="270"/>
      <c r="I9" s="270"/>
      <c r="J9" s="270"/>
      <c r="M9" s="140" t="s">
        <v>69</v>
      </c>
      <c r="N9" s="140" t="s">
        <v>70</v>
      </c>
      <c r="AB9" s="26" t="s">
        <v>50</v>
      </c>
      <c r="AC9" s="256" t="s">
        <v>40</v>
      </c>
      <c r="AD9" s="257"/>
      <c r="AE9" s="257"/>
      <c r="AF9" s="258"/>
      <c r="AG9" s="29"/>
      <c r="AH9" s="29"/>
      <c r="AI9" s="29"/>
      <c r="AK9" s="30" t="s">
        <v>48</v>
      </c>
      <c r="AL9" s="252" t="s">
        <v>40</v>
      </c>
      <c r="AM9" s="253"/>
      <c r="AN9" s="253"/>
      <c r="AO9" s="254"/>
      <c r="AP9" s="29"/>
      <c r="AT9" s="280" t="s">
        <v>4</v>
      </c>
      <c r="AU9" s="280"/>
      <c r="AV9" s="280" t="s">
        <v>5</v>
      </c>
      <c r="AW9" s="280"/>
      <c r="AX9" s="34" t="s">
        <v>6</v>
      </c>
      <c r="AY9" s="34" t="s">
        <v>7</v>
      </c>
      <c r="AZ9" s="34" t="s">
        <v>8</v>
      </c>
      <c r="BA9" s="35" t="s">
        <v>68</v>
      </c>
      <c r="BB9" s="35" t="s">
        <v>54</v>
      </c>
      <c r="BF9" s="93" t="s">
        <v>48</v>
      </c>
      <c r="BG9" s="275" t="s">
        <v>40</v>
      </c>
      <c r="BH9" s="276"/>
      <c r="BI9" s="276"/>
      <c r="BJ9" s="277"/>
      <c r="BK9" s="94"/>
    </row>
    <row r="10" spans="2:63" ht="15" customHeight="1" thickBot="1">
      <c r="B10" s="10" t="s">
        <v>27</v>
      </c>
      <c r="D10" s="54"/>
      <c r="E10" s="270" t="s">
        <v>121</v>
      </c>
      <c r="F10" s="270"/>
      <c r="G10" s="270"/>
      <c r="H10" s="270"/>
      <c r="I10" s="270"/>
      <c r="J10" s="270"/>
      <c r="M10" s="139">
        <v>23</v>
      </c>
      <c r="N10" s="139">
        <v>23</v>
      </c>
      <c r="AA10" s="10">
        <v>1</v>
      </c>
      <c r="AB10" s="36" t="s">
        <v>49</v>
      </c>
      <c r="AC10" s="28">
        <v>0.4</v>
      </c>
      <c r="AD10" s="9">
        <v>0.45</v>
      </c>
      <c r="AE10" s="9">
        <v>0.5</v>
      </c>
      <c r="AF10" s="9">
        <v>0.55</v>
      </c>
      <c r="AG10" s="9">
        <v>0.6</v>
      </c>
      <c r="AH10" s="29"/>
      <c r="AI10" s="29"/>
      <c r="AJ10" s="25">
        <v>1</v>
      </c>
      <c r="AK10" s="37" t="s">
        <v>49</v>
      </c>
      <c r="AL10" s="32">
        <v>0.4</v>
      </c>
      <c r="AM10" s="33">
        <v>0.45</v>
      </c>
      <c r="AN10" s="33">
        <v>0.5</v>
      </c>
      <c r="AO10" s="33">
        <v>0.55</v>
      </c>
      <c r="AP10" s="33">
        <v>0.6</v>
      </c>
      <c r="AT10" s="248" t="s">
        <v>9</v>
      </c>
      <c r="AU10" s="248"/>
      <c r="AV10" s="248" t="s">
        <v>17</v>
      </c>
      <c r="AW10" s="248"/>
      <c r="AX10" s="38">
        <v>1.96</v>
      </c>
      <c r="AY10" s="38">
        <v>-0.00054</v>
      </c>
      <c r="AZ10" s="38">
        <v>0.0403</v>
      </c>
      <c r="BA10" s="116">
        <f>F16/((F15)^AX10)</f>
        <v>0.042837816291232594</v>
      </c>
      <c r="BB10" s="116">
        <f>F17-AY10*F15^2-AZ10*F15</f>
        <v>-0.16604059999999987</v>
      </c>
      <c r="BC10" s="117" t="s">
        <v>146</v>
      </c>
      <c r="BE10" s="101">
        <v>1</v>
      </c>
      <c r="BF10" s="95" t="s">
        <v>49</v>
      </c>
      <c r="BG10" s="97">
        <v>0.4</v>
      </c>
      <c r="BH10" s="98">
        <v>0.45</v>
      </c>
      <c r="BI10" s="98">
        <v>0.5</v>
      </c>
      <c r="BJ10" s="98">
        <v>0.55</v>
      </c>
      <c r="BK10" s="98">
        <v>0.6</v>
      </c>
    </row>
    <row r="11" spans="2:63" ht="15" customHeight="1">
      <c r="B11" s="10" t="s">
        <v>29</v>
      </c>
      <c r="D11" s="54"/>
      <c r="E11" s="270" t="s">
        <v>122</v>
      </c>
      <c r="F11" s="270"/>
      <c r="G11" s="270"/>
      <c r="H11" s="270"/>
      <c r="I11" s="270"/>
      <c r="J11" s="270"/>
      <c r="M11" s="139">
        <v>24</v>
      </c>
      <c r="N11" s="139">
        <v>24</v>
      </c>
      <c r="AA11" s="10">
        <v>2</v>
      </c>
      <c r="AB11" s="39">
        <v>2</v>
      </c>
      <c r="AC11" s="39">
        <v>0.9</v>
      </c>
      <c r="AD11" s="39">
        <v>0.905</v>
      </c>
      <c r="AE11" s="39">
        <v>0.91</v>
      </c>
      <c r="AF11" s="39">
        <v>0.914</v>
      </c>
      <c r="AG11" s="39">
        <v>0.919</v>
      </c>
      <c r="AH11" s="29"/>
      <c r="AI11" s="29"/>
      <c r="AJ11" s="25">
        <v>2</v>
      </c>
      <c r="AK11" s="40">
        <v>2</v>
      </c>
      <c r="AL11" s="40">
        <v>0.9</v>
      </c>
      <c r="AM11" s="40">
        <v>0.905</v>
      </c>
      <c r="AN11" s="40">
        <v>0.91</v>
      </c>
      <c r="AO11" s="40">
        <v>0.914</v>
      </c>
      <c r="AP11" s="40">
        <v>0.919</v>
      </c>
      <c r="AT11" s="248" t="s">
        <v>149</v>
      </c>
      <c r="AU11" s="248"/>
      <c r="AV11" s="248" t="s">
        <v>150</v>
      </c>
      <c r="AW11" s="248"/>
      <c r="AX11" s="38">
        <v>4.39</v>
      </c>
      <c r="AY11" s="38">
        <v>-0.00113</v>
      </c>
      <c r="AZ11" s="38">
        <v>0.0909</v>
      </c>
      <c r="BA11" s="118">
        <f>G16/((G15)^AX11)</f>
        <v>1.0742722630997316E-05</v>
      </c>
      <c r="BB11" s="118">
        <f>G17-AY11*G15^2-AZ11*G15</f>
        <v>-1.1020306999999998</v>
      </c>
      <c r="BC11" s="119" t="s">
        <v>148</v>
      </c>
      <c r="BE11" s="101">
        <v>2</v>
      </c>
      <c r="BF11" s="99">
        <v>2</v>
      </c>
      <c r="BG11" s="99">
        <v>0.473</v>
      </c>
      <c r="BH11" s="99">
        <v>0.509</v>
      </c>
      <c r="BI11" s="99">
        <v>0.543</v>
      </c>
      <c r="BJ11" s="99">
        <v>0.573</v>
      </c>
      <c r="BK11" s="99">
        <v>0.587</v>
      </c>
    </row>
    <row r="12" spans="4:63" ht="15" customHeight="1">
      <c r="D12" s="54"/>
      <c r="E12" s="163"/>
      <c r="F12" s="163"/>
      <c r="G12" s="163"/>
      <c r="H12" s="163"/>
      <c r="I12" s="163"/>
      <c r="J12" s="163"/>
      <c r="M12" s="139">
        <v>25</v>
      </c>
      <c r="N12" s="139">
        <v>24.9</v>
      </c>
      <c r="AA12" s="10">
        <v>3</v>
      </c>
      <c r="AB12" s="42">
        <v>3</v>
      </c>
      <c r="AC12" s="42">
        <v>0.903</v>
      </c>
      <c r="AD12" s="42">
        <v>0.906</v>
      </c>
      <c r="AE12" s="42">
        <v>0.911</v>
      </c>
      <c r="AF12" s="42">
        <v>0.915</v>
      </c>
      <c r="AG12" s="42">
        <v>0.918</v>
      </c>
      <c r="AH12" s="29"/>
      <c r="AI12" s="29"/>
      <c r="AJ12" s="25">
        <v>3</v>
      </c>
      <c r="AK12" s="43">
        <v>3</v>
      </c>
      <c r="AL12" s="43">
        <v>0.931</v>
      </c>
      <c r="AM12" s="43">
        <v>0.933</v>
      </c>
      <c r="AN12" s="43">
        <v>0.937</v>
      </c>
      <c r="AO12" s="43">
        <v>0.94</v>
      </c>
      <c r="AP12" s="43">
        <v>0.741</v>
      </c>
      <c r="AT12" s="248" t="s">
        <v>14</v>
      </c>
      <c r="AU12" s="248"/>
      <c r="AV12" s="248" t="s">
        <v>150</v>
      </c>
      <c r="AW12" s="248"/>
      <c r="AX12" s="44">
        <v>4.23</v>
      </c>
      <c r="AY12" s="44">
        <v>-0.000775</v>
      </c>
      <c r="AZ12" s="44">
        <v>0.0593</v>
      </c>
      <c r="BA12" s="118" t="e">
        <f>H16/((H15)^AX12)</f>
        <v>#DIV/0!</v>
      </c>
      <c r="BB12" s="120">
        <f>H17-AY12*G15^2-AZ12*G15</f>
        <v>-1.05438225</v>
      </c>
      <c r="BC12" s="121" t="s">
        <v>147</v>
      </c>
      <c r="BE12" s="101">
        <v>3</v>
      </c>
      <c r="BF12" s="100">
        <v>3</v>
      </c>
      <c r="BG12" s="100">
        <v>0.342</v>
      </c>
      <c r="BH12" s="100">
        <v>0.374</v>
      </c>
      <c r="BI12" s="100">
        <v>0.406</v>
      </c>
      <c r="BJ12" s="100">
        <v>0.437</v>
      </c>
      <c r="BK12" s="100">
        <v>0.466</v>
      </c>
    </row>
    <row r="13" spans="6:63" ht="15" customHeight="1">
      <c r="F13" s="41" t="s">
        <v>146</v>
      </c>
      <c r="G13" s="41" t="s">
        <v>148</v>
      </c>
      <c r="H13"/>
      <c r="M13" s="139">
        <v>26</v>
      </c>
      <c r="N13" s="139">
        <v>25.9</v>
      </c>
      <c r="AA13" s="10">
        <v>4</v>
      </c>
      <c r="AB13" s="42">
        <v>4</v>
      </c>
      <c r="AC13" s="42">
        <v>0.945</v>
      </c>
      <c r="AD13" s="42">
        <v>0.947</v>
      </c>
      <c r="AE13" s="42">
        <v>0.948</v>
      </c>
      <c r="AF13" s="42">
        <v>0.952</v>
      </c>
      <c r="AG13" s="42">
        <v>0.955</v>
      </c>
      <c r="AH13" s="29"/>
      <c r="AI13" s="29"/>
      <c r="AJ13" s="25">
        <v>4</v>
      </c>
      <c r="AK13" s="43">
        <v>4</v>
      </c>
      <c r="AL13" s="43">
        <v>1</v>
      </c>
      <c r="AM13" s="43">
        <v>1</v>
      </c>
      <c r="AN13" s="43">
        <v>1</v>
      </c>
      <c r="AO13" s="43">
        <v>1</v>
      </c>
      <c r="AP13" s="43">
        <v>1</v>
      </c>
      <c r="AT13" s="248"/>
      <c r="AU13" s="248"/>
      <c r="AV13" s="248"/>
      <c r="AW13" s="248"/>
      <c r="AX13" s="38"/>
      <c r="AY13" s="38"/>
      <c r="AZ13" s="38"/>
      <c r="BE13" s="101">
        <v>4</v>
      </c>
      <c r="BF13" s="100">
        <v>4</v>
      </c>
      <c r="BG13" s="100">
        <v>0.261</v>
      </c>
      <c r="BH13" s="100">
        <v>0.289</v>
      </c>
      <c r="BI13" s="100">
        <v>0.318</v>
      </c>
      <c r="BJ13" s="100">
        <v>0.346</v>
      </c>
      <c r="BK13" s="100">
        <v>0.374</v>
      </c>
    </row>
    <row r="14" spans="2:63" ht="15" customHeight="1">
      <c r="B14" s="265" t="s">
        <v>63</v>
      </c>
      <c r="C14" s="265"/>
      <c r="D14" s="265"/>
      <c r="E14" s="265"/>
      <c r="F14" s="179">
        <v>28</v>
      </c>
      <c r="G14" s="179">
        <v>28</v>
      </c>
      <c r="H14"/>
      <c r="M14" s="139">
        <v>27</v>
      </c>
      <c r="N14" s="139">
        <v>27</v>
      </c>
      <c r="P14" s="45"/>
      <c r="Q14" s="45"/>
      <c r="R14" s="45"/>
      <c r="S14" s="45"/>
      <c r="T14" s="45"/>
      <c r="U14" s="45"/>
      <c r="V14" s="45"/>
      <c r="W14" s="45"/>
      <c r="X14" s="45"/>
      <c r="AA14" s="10">
        <v>5</v>
      </c>
      <c r="AB14" s="42">
        <v>5</v>
      </c>
      <c r="AC14" s="42">
        <v>1.005</v>
      </c>
      <c r="AD14" s="42">
        <v>1.004</v>
      </c>
      <c r="AE14" s="42">
        <v>1.004</v>
      </c>
      <c r="AF14" s="42">
        <v>1.004</v>
      </c>
      <c r="AG14" s="42">
        <v>1.004</v>
      </c>
      <c r="AH14" s="29"/>
      <c r="AI14" s="29"/>
      <c r="AJ14" s="25">
        <v>5</v>
      </c>
      <c r="AK14" s="43">
        <v>5</v>
      </c>
      <c r="AL14" s="43">
        <v>1.081</v>
      </c>
      <c r="AM14" s="43">
        <v>1.078</v>
      </c>
      <c r="AN14" s="43">
        <v>1.075</v>
      </c>
      <c r="AO14" s="43">
        <v>1.071</v>
      </c>
      <c r="AP14" s="43">
        <v>1.069</v>
      </c>
      <c r="AT14" s="248"/>
      <c r="AU14" s="248"/>
      <c r="AV14" s="248"/>
      <c r="AW14" s="248"/>
      <c r="AX14" s="38"/>
      <c r="AY14" s="38"/>
      <c r="AZ14" s="38"/>
      <c r="BE14" s="101">
        <v>5</v>
      </c>
      <c r="BF14" s="100">
        <v>4.5</v>
      </c>
      <c r="BG14" s="100">
        <v>0.232</v>
      </c>
      <c r="BH14" s="100">
        <v>0.258</v>
      </c>
      <c r="BI14" s="100">
        <v>0.285</v>
      </c>
      <c r="BJ14" s="100">
        <v>0.311</v>
      </c>
      <c r="BK14" s="100">
        <v>0.339</v>
      </c>
    </row>
    <row r="15" spans="2:63" ht="15" customHeight="1">
      <c r="B15" s="266" t="s">
        <v>67</v>
      </c>
      <c r="C15" s="267"/>
      <c r="D15" s="267"/>
      <c r="E15" s="268"/>
      <c r="F15" s="180">
        <v>28.1</v>
      </c>
      <c r="G15" s="180">
        <v>28.1</v>
      </c>
      <c r="H15"/>
      <c r="M15" s="139">
        <v>28</v>
      </c>
      <c r="N15" s="139">
        <v>28.1</v>
      </c>
      <c r="P15" s="45"/>
      <c r="Q15" s="45"/>
      <c r="R15" s="45"/>
      <c r="S15" s="45"/>
      <c r="T15" s="45"/>
      <c r="U15" s="45"/>
      <c r="V15" s="45"/>
      <c r="W15" s="45"/>
      <c r="X15" s="45"/>
      <c r="AA15" s="10">
        <v>6</v>
      </c>
      <c r="AB15" s="42">
        <v>6</v>
      </c>
      <c r="AC15" s="42">
        <v>1.074</v>
      </c>
      <c r="AD15" s="42">
        <v>1.074</v>
      </c>
      <c r="AE15" s="42">
        <v>1.071</v>
      </c>
      <c r="AF15" s="42">
        <v>1.068</v>
      </c>
      <c r="AG15" s="42">
        <v>1.066</v>
      </c>
      <c r="AH15" s="29"/>
      <c r="AI15" s="29"/>
      <c r="AJ15" s="25">
        <v>6</v>
      </c>
      <c r="AK15" s="43">
        <v>6</v>
      </c>
      <c r="AL15" s="43">
        <v>1.151</v>
      </c>
      <c r="AM15" s="43">
        <v>1.15</v>
      </c>
      <c r="AN15" s="43">
        <v>1.144</v>
      </c>
      <c r="AO15" s="43">
        <v>1.139</v>
      </c>
      <c r="AP15" s="43">
        <v>1.134</v>
      </c>
      <c r="AT15" s="224" t="s">
        <v>92</v>
      </c>
      <c r="AU15" s="224"/>
      <c r="AV15" s="224"/>
      <c r="AW15" s="224"/>
      <c r="AX15" s="224"/>
      <c r="AY15" s="224"/>
      <c r="AZ15" s="224"/>
      <c r="BA15" s="224"/>
      <c r="BB15" s="224"/>
      <c r="BC15" s="224"/>
      <c r="BD15" s="224"/>
      <c r="BE15" s="101">
        <v>6</v>
      </c>
      <c r="BF15" s="100">
        <v>5</v>
      </c>
      <c r="BG15" s="100">
        <v>0.209</v>
      </c>
      <c r="BH15" s="100">
        <v>0.232</v>
      </c>
      <c r="BI15" s="100">
        <v>0.258</v>
      </c>
      <c r="BJ15" s="100">
        <v>0.287</v>
      </c>
      <c r="BK15" s="100">
        <v>0.31</v>
      </c>
    </row>
    <row r="16" spans="2:63" ht="15" customHeight="1">
      <c r="B16" s="46" t="s">
        <v>64</v>
      </c>
      <c r="C16" s="46"/>
      <c r="D16" s="46"/>
      <c r="E16" s="46"/>
      <c r="F16" s="181">
        <v>29.6</v>
      </c>
      <c r="G16" s="182">
        <v>24.6</v>
      </c>
      <c r="H16"/>
      <c r="M16" s="139">
        <v>29</v>
      </c>
      <c r="N16" s="139">
        <v>29.3</v>
      </c>
      <c r="AA16" s="10">
        <v>7</v>
      </c>
      <c r="AB16" s="42">
        <v>7</v>
      </c>
      <c r="AC16" s="42">
        <v>1.141</v>
      </c>
      <c r="AD16" s="42">
        <v>1.138</v>
      </c>
      <c r="AE16" s="42">
        <v>1.135</v>
      </c>
      <c r="AF16" s="42">
        <v>1.13</v>
      </c>
      <c r="AG16" s="42">
        <v>1.127</v>
      </c>
      <c r="AH16" s="29"/>
      <c r="AI16" s="29"/>
      <c r="AJ16" s="25">
        <v>7</v>
      </c>
      <c r="AK16" s="43">
        <v>7</v>
      </c>
      <c r="AL16" s="43">
        <v>1.214</v>
      </c>
      <c r="AM16" s="43">
        <v>1.208</v>
      </c>
      <c r="AN16" s="43">
        <v>1.204</v>
      </c>
      <c r="AO16" s="43">
        <v>1.196</v>
      </c>
      <c r="AP16" s="43">
        <v>1.188</v>
      </c>
      <c r="AT16" s="47"/>
      <c r="AU16" s="47"/>
      <c r="AV16" s="47"/>
      <c r="AW16" s="47"/>
      <c r="AX16"/>
      <c r="AY16"/>
      <c r="AZ16"/>
      <c r="BA16"/>
      <c r="BB16"/>
      <c r="BC16"/>
      <c r="BD16"/>
      <c r="BE16" s="101">
        <v>7</v>
      </c>
      <c r="BF16" s="100">
        <v>6</v>
      </c>
      <c r="BG16" s="100">
        <v>0.172</v>
      </c>
      <c r="BH16" s="100">
        <v>0.192</v>
      </c>
      <c r="BI16" s="100">
        <v>0.214</v>
      </c>
      <c r="BJ16" s="100">
        <v>0.236</v>
      </c>
      <c r="BK16" s="100">
        <v>0.261</v>
      </c>
    </row>
    <row r="17" spans="2:63" ht="15" customHeight="1">
      <c r="B17" s="255" t="s">
        <v>65</v>
      </c>
      <c r="C17" s="255"/>
      <c r="D17" s="255"/>
      <c r="E17" s="255"/>
      <c r="F17" s="182">
        <v>0.54</v>
      </c>
      <c r="G17" s="183">
        <v>0.56</v>
      </c>
      <c r="H17"/>
      <c r="M17" s="139">
        <v>30</v>
      </c>
      <c r="N17" s="139">
        <v>30.2</v>
      </c>
      <c r="AA17" s="10">
        <v>8</v>
      </c>
      <c r="AB17" s="42">
        <v>8</v>
      </c>
      <c r="AC17" s="42">
        <v>1.206</v>
      </c>
      <c r="AD17" s="42">
        <v>1.205</v>
      </c>
      <c r="AE17" s="42">
        <v>1.199</v>
      </c>
      <c r="AF17" s="42">
        <v>1.19</v>
      </c>
      <c r="AG17" s="42">
        <v>1.183</v>
      </c>
      <c r="AH17" s="29"/>
      <c r="AI17" s="29"/>
      <c r="AJ17" s="25">
        <v>8</v>
      </c>
      <c r="AK17" s="43">
        <v>8</v>
      </c>
      <c r="AL17" s="43">
        <v>1.257</v>
      </c>
      <c r="AM17" s="43">
        <v>1.254</v>
      </c>
      <c r="AN17" s="43">
        <v>1.247</v>
      </c>
      <c r="AO17" s="43">
        <v>1.237</v>
      </c>
      <c r="AP17" s="43">
        <v>1.227</v>
      </c>
      <c r="AW17" s="47"/>
      <c r="AX17" s="148" t="s">
        <v>22</v>
      </c>
      <c r="AY17" s="149" t="s">
        <v>86</v>
      </c>
      <c r="AZ17" s="149"/>
      <c r="BA17" s="149" t="s">
        <v>87</v>
      </c>
      <c r="BB17" s="150" t="s">
        <v>90</v>
      </c>
      <c r="BC17" s="151" t="s">
        <v>91</v>
      </c>
      <c r="BD17" s="152" t="s">
        <v>89</v>
      </c>
      <c r="BE17" s="101">
        <v>8</v>
      </c>
      <c r="BF17" s="100">
        <v>7</v>
      </c>
      <c r="BG17" s="100">
        <v>0.145</v>
      </c>
      <c r="BH17" s="100">
        <v>0.163</v>
      </c>
      <c r="BI17" s="100">
        <v>0.177</v>
      </c>
      <c r="BJ17" s="100">
        <v>0.202</v>
      </c>
      <c r="BK17" s="100">
        <v>0.224</v>
      </c>
    </row>
    <row r="18" spans="2:63" ht="15" customHeight="1">
      <c r="B18" s="48"/>
      <c r="C18" s="48"/>
      <c r="D18" s="48"/>
      <c r="E18" s="48"/>
      <c r="F18" s="48"/>
      <c r="G18" s="49"/>
      <c r="H18" s="50"/>
      <c r="I18" s="49"/>
      <c r="K18" s="51"/>
      <c r="M18" s="139">
        <v>31</v>
      </c>
      <c r="N18" s="139">
        <v>31.2</v>
      </c>
      <c r="AA18" s="10">
        <v>9</v>
      </c>
      <c r="AB18" s="42">
        <v>9</v>
      </c>
      <c r="AC18" s="42">
        <v>1.254</v>
      </c>
      <c r="AD18" s="42">
        <v>1.248</v>
      </c>
      <c r="AE18" s="42">
        <v>1.244</v>
      </c>
      <c r="AF18" s="42">
        <v>1.235</v>
      </c>
      <c r="AG18" s="42">
        <v>1.225</v>
      </c>
      <c r="AH18" s="29"/>
      <c r="AI18" s="29"/>
      <c r="AJ18" s="25">
        <v>9</v>
      </c>
      <c r="AK18" s="43">
        <v>9</v>
      </c>
      <c r="AL18" s="43">
        <v>1.282</v>
      </c>
      <c r="AM18" s="43">
        <v>1.275</v>
      </c>
      <c r="AN18" s="43">
        <v>1.27</v>
      </c>
      <c r="AO18" s="43">
        <v>1.26</v>
      </c>
      <c r="AP18" s="43">
        <v>1.249</v>
      </c>
      <c r="AT18" s="143"/>
      <c r="AU18" s="144" t="s">
        <v>85</v>
      </c>
      <c r="AV18" s="144" t="s">
        <v>89</v>
      </c>
      <c r="AW18" s="52"/>
      <c r="AX18" s="153" t="s">
        <v>88</v>
      </c>
      <c r="AY18" s="154">
        <f>LOOKUP(AX19,$AU$19:$AU$23,$AT$19:$AT$24)</f>
        <v>5</v>
      </c>
      <c r="AZ18" s="154"/>
      <c r="BA18" s="154">
        <f>AY18+1</f>
        <v>6</v>
      </c>
      <c r="BD18" s="20"/>
      <c r="BE18" s="101">
        <v>9</v>
      </c>
      <c r="BF18" s="100">
        <v>8</v>
      </c>
      <c r="BG18" s="100">
        <v>0.126</v>
      </c>
      <c r="BH18" s="100">
        <v>0.14</v>
      </c>
      <c r="BI18" s="100">
        <v>0.154</v>
      </c>
      <c r="BJ18" s="100">
        <v>0.175</v>
      </c>
      <c r="BK18" s="100">
        <v>0.195</v>
      </c>
    </row>
    <row r="19" spans="2:63" ht="15" customHeight="1">
      <c r="B19" s="142" t="s">
        <v>57</v>
      </c>
      <c r="C19" s="142"/>
      <c r="D19" s="142"/>
      <c r="E19" s="122"/>
      <c r="G19" s="168">
        <v>66</v>
      </c>
      <c r="I19" s="142" t="s">
        <v>28</v>
      </c>
      <c r="J19" s="156" t="s">
        <v>124</v>
      </c>
      <c r="M19" s="139">
        <v>32</v>
      </c>
      <c r="N19" s="139">
        <v>32.2</v>
      </c>
      <c r="AA19" s="10">
        <v>10</v>
      </c>
      <c r="AB19" s="42">
        <v>10</v>
      </c>
      <c r="AC19" s="42">
        <v>1.279</v>
      </c>
      <c r="AD19" s="42">
        <v>1.275</v>
      </c>
      <c r="AE19" s="42">
        <v>1.272</v>
      </c>
      <c r="AF19" s="42">
        <v>1.262</v>
      </c>
      <c r="AG19" s="42">
        <v>1.251</v>
      </c>
      <c r="AH19" s="29"/>
      <c r="AI19" s="29"/>
      <c r="AJ19" s="25">
        <v>10</v>
      </c>
      <c r="AK19" s="43">
        <v>10</v>
      </c>
      <c r="AL19" s="43">
        <v>1.29</v>
      </c>
      <c r="AM19" s="43">
        <v>1.286</v>
      </c>
      <c r="AN19" s="43">
        <v>1.283</v>
      </c>
      <c r="AO19" s="43">
        <v>1.272</v>
      </c>
      <c r="AP19" s="43">
        <v>1.261</v>
      </c>
      <c r="AT19" s="145">
        <v>1</v>
      </c>
      <c r="AU19" s="146">
        <v>0.25</v>
      </c>
      <c r="AV19" s="146">
        <v>1.07</v>
      </c>
      <c r="AW19" s="52">
        <v>1</v>
      </c>
      <c r="AX19" s="155">
        <f>LOOKUP(AW19,$B$26:$B$45,$P$26:$P$45)</f>
        <v>0.5167194000000002</v>
      </c>
      <c r="AY19" s="149">
        <f>LOOKUP(AY18,$AT$19:$AT$24,$AU$19:$AU$23)</f>
        <v>0.5</v>
      </c>
      <c r="AZ19" s="149"/>
      <c r="BA19" s="149">
        <f>LOOKUP(BA18,$AT$19:$AT$24,$AU$19:$AU$23)</f>
        <v>0.6</v>
      </c>
      <c r="BB19" s="149">
        <f>LOOKUP(AY19,$AU$19:$AU$23,$AV$19:$AV$23)</f>
        <v>1.11</v>
      </c>
      <c r="BC19" s="149">
        <f>LOOKUP(BA19,$AU$19:$AU$23,$AV$19:$AV$23)</f>
        <v>1.11</v>
      </c>
      <c r="BD19" s="155">
        <f>IF(AX19=AT23,AU22,((BC19-BB19)/(BA19-AY19))*(AX19-AY19)+BB19)</f>
        <v>1.11</v>
      </c>
      <c r="BE19" s="101">
        <v>10</v>
      </c>
      <c r="BF19" s="100">
        <v>9</v>
      </c>
      <c r="BG19" s="100">
        <v>0.1106</v>
      </c>
      <c r="BH19" s="100">
        <v>0.1233</v>
      </c>
      <c r="BI19" s="100">
        <v>0.1357</v>
      </c>
      <c r="BJ19" s="100">
        <v>0.1543</v>
      </c>
      <c r="BK19" s="100">
        <v>0.1723</v>
      </c>
    </row>
    <row r="20" spans="2:63" ht="15" customHeight="1">
      <c r="B20" s="142" t="s">
        <v>58</v>
      </c>
      <c r="C20" s="142"/>
      <c r="D20" s="142"/>
      <c r="E20" s="122"/>
      <c r="G20" s="139">
        <v>2</v>
      </c>
      <c r="I20" s="142" t="s">
        <v>30</v>
      </c>
      <c r="J20" s="156" t="s">
        <v>123</v>
      </c>
      <c r="M20" s="139">
        <v>33</v>
      </c>
      <c r="N20" s="139">
        <v>33.1</v>
      </c>
      <c r="Z20" s="53"/>
      <c r="AA20" s="10">
        <v>11</v>
      </c>
      <c r="AB20" s="42">
        <v>11</v>
      </c>
      <c r="AC20" s="42">
        <v>1.283</v>
      </c>
      <c r="AD20" s="42">
        <v>1.281</v>
      </c>
      <c r="AE20" s="42">
        <v>1.273</v>
      </c>
      <c r="AF20" s="42">
        <v>1.264</v>
      </c>
      <c r="AG20" s="42">
        <v>1.256</v>
      </c>
      <c r="AH20" s="29"/>
      <c r="AI20" s="29"/>
      <c r="AJ20" s="25">
        <v>11</v>
      </c>
      <c r="AK20" s="43">
        <v>11</v>
      </c>
      <c r="AL20" s="43">
        <v>1.294</v>
      </c>
      <c r="AM20" s="43">
        <v>1.291</v>
      </c>
      <c r="AN20" s="43">
        <v>1.283</v>
      </c>
      <c r="AO20" s="43">
        <v>1.274</v>
      </c>
      <c r="AP20" s="43">
        <v>1.266</v>
      </c>
      <c r="AT20" s="145">
        <v>2</v>
      </c>
      <c r="AU20" s="146">
        <v>0.35</v>
      </c>
      <c r="AV20" s="146">
        <v>1.08</v>
      </c>
      <c r="AW20" s="52"/>
      <c r="AX20" s="153" t="s">
        <v>88</v>
      </c>
      <c r="AY20" s="154">
        <f>LOOKUP(AX21,$AU$19:$AU$23,$AT$19:$AT$24)</f>
        <v>5</v>
      </c>
      <c r="AZ20" s="154"/>
      <c r="BA20" s="154">
        <f>AY20+1</f>
        <v>6</v>
      </c>
      <c r="BD20" s="20"/>
      <c r="BE20" s="101">
        <v>11</v>
      </c>
      <c r="BF20" s="100">
        <v>10</v>
      </c>
      <c r="BG20" s="100">
        <v>0.0986</v>
      </c>
      <c r="BH20" s="100">
        <v>0.1096</v>
      </c>
      <c r="BI20" s="100">
        <v>0.1207</v>
      </c>
      <c r="BJ20" s="100">
        <v>0.1375</v>
      </c>
      <c r="BK20" s="100">
        <v>0.154</v>
      </c>
    </row>
    <row r="21" spans="2:63" ht="15" customHeight="1">
      <c r="B21" s="142" t="s">
        <v>73</v>
      </c>
      <c r="C21" s="142"/>
      <c r="D21" s="142"/>
      <c r="E21" s="122"/>
      <c r="G21" s="139">
        <v>0.5</v>
      </c>
      <c r="M21" s="139">
        <v>34</v>
      </c>
      <c r="N21" s="139">
        <v>34</v>
      </c>
      <c r="Z21" s="20"/>
      <c r="AB21" s="23"/>
      <c r="AC21" s="23"/>
      <c r="AD21" s="23"/>
      <c r="AI21" s="11"/>
      <c r="AT21" s="145">
        <v>3</v>
      </c>
      <c r="AU21" s="146">
        <v>0.4</v>
      </c>
      <c r="AV21" s="146">
        <v>1.09</v>
      </c>
      <c r="AW21" s="52">
        <v>2</v>
      </c>
      <c r="AX21" s="155">
        <f>LOOKUP(AW21,$B$26:$B$45,$P$26:$P$45)</f>
        <v>0.5167194000000002</v>
      </c>
      <c r="AY21" s="149">
        <f>LOOKUP(AY20,$AT$19:$AT$24,$AU$19:$AU$23)</f>
        <v>0.5</v>
      </c>
      <c r="AZ21" s="149"/>
      <c r="BA21" s="149">
        <f>LOOKUP(BA20,$AT$19:$AT$24,$AU$19:$AU$23)</f>
        <v>0.6</v>
      </c>
      <c r="BB21" s="149">
        <f>LOOKUP(AY21,$AU$19:$AU$23,$AV$19:$AV$23)</f>
        <v>1.11</v>
      </c>
      <c r="BC21" s="149">
        <f>LOOKUP(BA21,$AU$19:$AU$23,$AV$19:$AV$23)</f>
        <v>1.11</v>
      </c>
      <c r="BD21" s="155">
        <f>IF(AX21=AT25,AU25,((BC21-BB21)/(BA21-AY21))*(AX21-AY21)+BB21)</f>
        <v>1.11</v>
      </c>
      <c r="BE21" s="105">
        <v>12</v>
      </c>
      <c r="BF21" s="100">
        <v>11</v>
      </c>
      <c r="BG21" s="100">
        <v>0.0887</v>
      </c>
      <c r="BH21" s="100">
        <v>0.0988</v>
      </c>
      <c r="BI21" s="100">
        <v>0.1088</v>
      </c>
      <c r="BJ21" s="100">
        <v>0.124</v>
      </c>
      <c r="BK21" s="100">
        <v>0.1385</v>
      </c>
    </row>
    <row r="22" spans="13:57" ht="21" customHeight="1">
      <c r="M22" s="177"/>
      <c r="N22" s="177"/>
      <c r="Z22" s="20"/>
      <c r="AB22" s="23"/>
      <c r="AC22" s="23"/>
      <c r="AD22" s="23"/>
      <c r="AI22" s="11"/>
      <c r="AT22" s="145">
        <v>4</v>
      </c>
      <c r="AU22" s="146">
        <v>0.45</v>
      </c>
      <c r="AV22" s="146">
        <v>1.1</v>
      </c>
      <c r="AW22" s="52"/>
      <c r="AX22" s="153" t="s">
        <v>88</v>
      </c>
      <c r="AY22" s="154">
        <f>LOOKUP(AX23,$AU$19:$AU$23,$AT$19:$AT$24)</f>
        <v>5</v>
      </c>
      <c r="AZ22" s="154"/>
      <c r="BA22" s="154">
        <f>AY22+1</f>
        <v>6</v>
      </c>
      <c r="BD22" s="20"/>
      <c r="BE22"/>
    </row>
    <row r="23" spans="6:66" ht="12" customHeight="1">
      <c r="F23" s="160" t="s">
        <v>77</v>
      </c>
      <c r="G23" s="160" t="s">
        <v>93</v>
      </c>
      <c r="I23" s="161" t="s">
        <v>80</v>
      </c>
      <c r="J23" s="162" t="s">
        <v>78</v>
      </c>
      <c r="Z23" s="20"/>
      <c r="AB23" s="23"/>
      <c r="AC23" s="23"/>
      <c r="AD23" s="23"/>
      <c r="AI23" s="11"/>
      <c r="AT23" s="147">
        <v>5</v>
      </c>
      <c r="AU23" s="146">
        <v>0.5</v>
      </c>
      <c r="AV23" s="146">
        <v>1.11</v>
      </c>
      <c r="AW23" s="52">
        <v>3</v>
      </c>
      <c r="AX23" s="155">
        <f>LOOKUP(AW23,$B$26:$B$45,$P$26:$P$45)</f>
        <v>0.5389994000000002</v>
      </c>
      <c r="AY23" s="149">
        <f>LOOKUP(AY22,$AT$19:$AT$24,$AU$19:$AU$23)</f>
        <v>0.5</v>
      </c>
      <c r="AZ23" s="149"/>
      <c r="BA23" s="149">
        <f>LOOKUP(BA22,$AT$19:$AT$24,$AU$19:$AU$23)</f>
        <v>0.6</v>
      </c>
      <c r="BB23" s="149">
        <f>LOOKUP(AY23,$AU$19:$AU$23,$AV$19:$AV$23)</f>
        <v>1.11</v>
      </c>
      <c r="BC23" s="149">
        <f>LOOKUP(BA23,$AU$19:$AU$23,$AV$19:$AV$23)</f>
        <v>1.11</v>
      </c>
      <c r="BD23" s="155">
        <f>IF(AX23=AT27,AU27,((BC23-BB23)/(BA23-AY23))*(AX23-AY23)+BB23)</f>
        <v>1.11</v>
      </c>
      <c r="BE23" s="20"/>
      <c r="BF23" s="94" t="s">
        <v>76</v>
      </c>
      <c r="BG23" s="94" t="s">
        <v>43</v>
      </c>
      <c r="BH23" s="94" t="s">
        <v>44</v>
      </c>
      <c r="BI23" s="94" t="s">
        <v>22</v>
      </c>
      <c r="BJ23" s="94" t="s">
        <v>45</v>
      </c>
      <c r="BK23" s="94" t="s">
        <v>46</v>
      </c>
      <c r="BL23" s="103" t="s">
        <v>51</v>
      </c>
      <c r="BM23" s="103" t="s">
        <v>52</v>
      </c>
      <c r="BN23" s="104" t="s">
        <v>53</v>
      </c>
    </row>
    <row r="24" spans="2:66" s="52" customFormat="1" ht="18" customHeight="1">
      <c r="B24" s="54"/>
      <c r="C24" s="55"/>
      <c r="D24" s="55"/>
      <c r="E24" s="55"/>
      <c r="F24" s="55"/>
      <c r="G24" s="55"/>
      <c r="H24" s="55"/>
      <c r="I24" s="55"/>
      <c r="J24" s="55"/>
      <c r="K24" s="55"/>
      <c r="L24" s="10"/>
      <c r="M24" s="10"/>
      <c r="N24" s="10"/>
      <c r="P24" s="10"/>
      <c r="Q24" s="10"/>
      <c r="R24" s="10"/>
      <c r="S24" s="10"/>
      <c r="T24" s="10"/>
      <c r="U24" s="10"/>
      <c r="V24" s="10"/>
      <c r="W24" s="10"/>
      <c r="X24" s="10"/>
      <c r="Y24" s="53"/>
      <c r="Z24" s="20"/>
      <c r="AA24" s="56"/>
      <c r="AH24" s="57"/>
      <c r="AJ24" s="10"/>
      <c r="AK24" s="10"/>
      <c r="AL24" s="10"/>
      <c r="AM24" s="10"/>
      <c r="AN24" s="10"/>
      <c r="AO24" s="10"/>
      <c r="AP24" s="10"/>
      <c r="AQ24" s="10"/>
      <c r="AR24" s="10"/>
      <c r="AS24" s="10"/>
      <c r="AT24" s="147">
        <v>6</v>
      </c>
      <c r="AU24" s="146">
        <v>0.6</v>
      </c>
      <c r="AV24" s="146">
        <v>1.12</v>
      </c>
      <c r="AX24" s="153" t="s">
        <v>88</v>
      </c>
      <c r="AY24" s="154">
        <f>LOOKUP(AX25,$AU$19:$AU$23,$AT$19:$AT$24)</f>
        <v>5</v>
      </c>
      <c r="AZ24" s="154"/>
      <c r="BA24" s="154">
        <f>AY24+1</f>
        <v>6</v>
      </c>
      <c r="BB24" s="10"/>
      <c r="BC24" s="10"/>
      <c r="BD24" s="20"/>
      <c r="BF24" s="67" t="s">
        <v>21</v>
      </c>
      <c r="BG24" s="67">
        <f>LOOKUP(BF25,$BF$10:$BF$21,$BE$10:$BE$21)</f>
        <v>6</v>
      </c>
      <c r="BH24" s="67">
        <f>BG24+1</f>
        <v>7</v>
      </c>
      <c r="BI24" s="68"/>
      <c r="BJ24" s="67">
        <f>LOOKUP(BI25,$BF$10:$BI$10,$BF$8:$BK$8)</f>
        <v>4</v>
      </c>
      <c r="BK24" s="67">
        <f>BJ24+1</f>
        <v>5</v>
      </c>
      <c r="BN24" s="69"/>
    </row>
    <row r="25" spans="2:66" s="52" customFormat="1" ht="30.75" customHeight="1" thickBot="1">
      <c r="B25" s="58" t="s">
        <v>31</v>
      </c>
      <c r="C25" s="172" t="s">
        <v>36</v>
      </c>
      <c r="D25" s="173" t="s">
        <v>66</v>
      </c>
      <c r="E25" s="172" t="s">
        <v>72</v>
      </c>
      <c r="F25" s="172" t="s">
        <v>32</v>
      </c>
      <c r="G25" s="174" t="s">
        <v>39</v>
      </c>
      <c r="H25" s="10"/>
      <c r="I25" s="10"/>
      <c r="J25" s="59" t="s">
        <v>34</v>
      </c>
      <c r="K25" s="59" t="s">
        <v>81</v>
      </c>
      <c r="L25" s="59" t="s">
        <v>79</v>
      </c>
      <c r="P25" s="125" t="s">
        <v>22</v>
      </c>
      <c r="Q25" s="123" t="s">
        <v>75</v>
      </c>
      <c r="R25" s="127" t="s">
        <v>71</v>
      </c>
      <c r="S25" s="128" t="s">
        <v>33</v>
      </c>
      <c r="T25" s="128" t="s">
        <v>56</v>
      </c>
      <c r="U25" s="130" t="s">
        <v>38</v>
      </c>
      <c r="V25" s="128" t="s">
        <v>47</v>
      </c>
      <c r="W25" s="131" t="s">
        <v>37</v>
      </c>
      <c r="X25" s="123" t="s">
        <v>84</v>
      </c>
      <c r="Y25" s="10"/>
      <c r="Z25" s="20"/>
      <c r="AA25" s="60" t="s">
        <v>76</v>
      </c>
      <c r="AB25" s="60" t="s">
        <v>43</v>
      </c>
      <c r="AC25" s="60" t="s">
        <v>44</v>
      </c>
      <c r="AD25" s="60" t="s">
        <v>22</v>
      </c>
      <c r="AE25" s="60" t="s">
        <v>45</v>
      </c>
      <c r="AF25" s="60" t="s">
        <v>46</v>
      </c>
      <c r="AG25" s="61" t="s">
        <v>51</v>
      </c>
      <c r="AH25" s="61" t="s">
        <v>52</v>
      </c>
      <c r="AI25" s="62" t="s">
        <v>53</v>
      </c>
      <c r="AJ25" s="20"/>
      <c r="AK25" s="63" t="s">
        <v>76</v>
      </c>
      <c r="AL25" s="63" t="s">
        <v>43</v>
      </c>
      <c r="AM25" s="63" t="s">
        <v>44</v>
      </c>
      <c r="AN25" s="63" t="s">
        <v>22</v>
      </c>
      <c r="AO25" s="63" t="s">
        <v>45</v>
      </c>
      <c r="AP25" s="63" t="s">
        <v>46</v>
      </c>
      <c r="AQ25" s="64" t="s">
        <v>51</v>
      </c>
      <c r="AR25" s="64" t="s">
        <v>52</v>
      </c>
      <c r="AS25" s="65" t="s">
        <v>53</v>
      </c>
      <c r="AU25" s="47"/>
      <c r="AV25" s="47"/>
      <c r="AW25" s="52">
        <v>4</v>
      </c>
      <c r="AX25" s="155">
        <f>LOOKUP(AW25,$B$26:$B$45,$P$26:$P$45)</f>
        <v>0.5284993</v>
      </c>
      <c r="AY25" s="149">
        <f>LOOKUP(AY24,$AT$19:$AT$24,$AU$19:$AU$23)</f>
        <v>0.5</v>
      </c>
      <c r="AZ25" s="149"/>
      <c r="BA25" s="149">
        <f>LOOKUP(BA24,$AT$19:$AT$24,$AU$19:$AU$23)</f>
        <v>0.6</v>
      </c>
      <c r="BB25" s="149">
        <f>LOOKUP(AY25,$AU$19:$AU$23,$AV$19:$AV$23)</f>
        <v>1.11</v>
      </c>
      <c r="BC25" s="149">
        <f>LOOKUP(BA25,$AU$19:$AU$23,$AV$19:$AV$23)</f>
        <v>1.11</v>
      </c>
      <c r="BD25" s="155">
        <f>IF(AX25=AT29,AU29,((BC25-BB25)/(BA25-AY25))*(AX25-AY25)+BB25)</f>
        <v>1.11</v>
      </c>
      <c r="BE25" s="69">
        <v>1</v>
      </c>
      <c r="BF25" s="106">
        <f>LOOKUP(BE25,$B$26:$B$45,$Q$26:$Q$45)</f>
        <v>5.5</v>
      </c>
      <c r="BG25" s="107">
        <f>LOOKUP(BG24,$BE$10:$BE$21,$BF$10:$BF$21)</f>
        <v>5</v>
      </c>
      <c r="BH25" s="107">
        <f>LOOKUP(BH24,$BE$10:$BE$21,$BF$10:$BF$21)</f>
        <v>6</v>
      </c>
      <c r="BI25" s="106">
        <f>LOOKUP(BE25,$B$26:$B$45,$P$26:$P$45)</f>
        <v>0.5167194000000002</v>
      </c>
      <c r="BJ25" s="94">
        <f>LOOKUP(BJ24,$BF$8:$BK$8,$BF$10:$BI$10)</f>
        <v>0.5</v>
      </c>
      <c r="BK25" s="94">
        <f>LOOKUP(BK24,$BF$8:$BK$8,$BF$10:$BI$10)</f>
        <v>0.55</v>
      </c>
      <c r="BL25" s="108">
        <f>((BJ26-BG26)/(BK25-BJ25))*(BI25-BJ25)+BG26</f>
        <v>0.258</v>
      </c>
      <c r="BM25" s="109">
        <f>((BK26-BH26)/(BK25-BJ25))*(BI25-BJ25)+BH26</f>
        <v>0.214</v>
      </c>
      <c r="BN25" s="110">
        <f>((BM25-BL25)/(BH25-BG25))*(BF25-BG25)+BL25</f>
        <v>0.236</v>
      </c>
    </row>
    <row r="26" spans="2:67" s="52" customFormat="1" ht="15" customHeight="1" thickBot="1">
      <c r="B26" s="8">
        <v>1</v>
      </c>
      <c r="C26" s="175">
        <v>45</v>
      </c>
      <c r="D26" s="175">
        <v>5</v>
      </c>
      <c r="E26" s="175">
        <v>26</v>
      </c>
      <c r="F26" s="175">
        <v>162</v>
      </c>
      <c r="G26" s="175" t="s">
        <v>146</v>
      </c>
      <c r="J26" s="66">
        <f aca="true" t="shared" si="0" ref="J26:J45">IF(S26="","",T26*F26*10/S26^2)</f>
        <v>11.94257958312415</v>
      </c>
      <c r="K26" s="135">
        <f aca="true" t="shared" si="1" ref="K26:K45">IF(J26="","",J26*X26)</f>
        <v>13.256263337267807</v>
      </c>
      <c r="L26" s="66">
        <f aca="true" t="shared" si="2" ref="L26:L45">IF(J26="","",J26*U26*W26*V26)</f>
        <v>3.0528027978087784</v>
      </c>
      <c r="P26" s="126">
        <f aca="true" t="shared" si="3" ref="P26:P45">IF(F26="","",IF(G26=$BC$10,$AY$10*E26^2+$AZ$10*E26+$BB$10,IF(G26=$BC$11,$AY$11*E26^2+$AZ$11*E26+$BB$11,$AY$12*E26^2+$AZ$12*E26+$BB$12)))</f>
        <v>0.5167194000000002</v>
      </c>
      <c r="Q26" s="124">
        <f aca="true" t="shared" si="4" ref="Q26:Q45">IF(D26="","",D26+$G$21)</f>
        <v>5.5</v>
      </c>
      <c r="R26" s="129">
        <f aca="true" t="shared" si="5" ref="R26:R45">IF(E26="","",LOOKUP(E26,$M$10:$M$21,$N$10:$N$21))</f>
        <v>25.9</v>
      </c>
      <c r="S26" s="129">
        <f aca="true" t="shared" si="6" ref="S26:S45">IF(D26="","",$G$19-($G$20+D26+$G$21))</f>
        <v>58.5</v>
      </c>
      <c r="T26" s="132">
        <f aca="true" t="shared" si="7" ref="T26:T45">IF(F26="","",IF(G26=$BC$10,$BA$10*R26^$AX$10,IF(G26=$BC$11,$BA$11*R26^$AX$11,$BA$12*R26^$AX$12)))</f>
        <v>25.228699369349766</v>
      </c>
      <c r="U26" s="133">
        <f>IF(D26="","",IF(C26&lt;50,AI27,AS27))</f>
        <v>1.0375</v>
      </c>
      <c r="V26" s="133">
        <f>IF(D26="","",BN25)</f>
        <v>0.236</v>
      </c>
      <c r="W26" s="134">
        <f aca="true" t="shared" si="8" ref="W26:W45">IF(G26="","",LOOKUP(G26,$AB$3:$AB$5,$AC$3:$AC$5))</f>
        <v>1.044</v>
      </c>
      <c r="X26" s="126">
        <f>BD19</f>
        <v>1.11</v>
      </c>
      <c r="AA26" s="67" t="s">
        <v>21</v>
      </c>
      <c r="AB26" s="67">
        <f>LOOKUP(AA27,$AB$10:$AB$20,$AA$10:$AA$20)</f>
        <v>5</v>
      </c>
      <c r="AC26" s="67">
        <f>AB26+1</f>
        <v>6</v>
      </c>
      <c r="AD26" s="68"/>
      <c r="AE26" s="67">
        <f>LOOKUP(AD27,$AB$10:$AE$10,$AB$8:$AG$8)</f>
        <v>4</v>
      </c>
      <c r="AF26" s="67">
        <f>AE26+1</f>
        <v>5</v>
      </c>
      <c r="AI26" s="69"/>
      <c r="AK26" s="67" t="s">
        <v>21</v>
      </c>
      <c r="AL26" s="67">
        <f>LOOKUP(AK27,$AK$10:$AK$20,$AJ$10:$AJ$20)</f>
        <v>5</v>
      </c>
      <c r="AM26" s="67">
        <f>AL26+1</f>
        <v>6</v>
      </c>
      <c r="AN26" s="68"/>
      <c r="AO26" s="67">
        <f>LOOKUP(AN27,$AB$10:$AE$10,$AB$8:$AG$8)</f>
        <v>4</v>
      </c>
      <c r="AP26" s="67">
        <f>AO26+1</f>
        <v>5</v>
      </c>
      <c r="AS26" s="69"/>
      <c r="AU26" s="47"/>
      <c r="AV26" s="47"/>
      <c r="AX26" s="153" t="s">
        <v>88</v>
      </c>
      <c r="AY26" s="154">
        <f>LOOKUP(AX27,$AU$19:$AU$23,$AT$19:$AT$24)</f>
        <v>5</v>
      </c>
      <c r="AZ26" s="154"/>
      <c r="BA26" s="154">
        <f>AY26+1</f>
        <v>6</v>
      </c>
      <c r="BB26" s="10"/>
      <c r="BC26" s="10"/>
      <c r="BD26" s="20"/>
      <c r="BE26" s="80"/>
      <c r="BG26" s="111">
        <f>HLOOKUP(BJ25,$BF$10:$BI$21,BG24)</f>
        <v>0.258</v>
      </c>
      <c r="BH26" s="112">
        <f>HLOOKUP(BJ25,$BF$10:$BI$21,BH24)</f>
        <v>0.214</v>
      </c>
      <c r="BI26" s="113"/>
      <c r="BJ26" s="114">
        <f>HLOOKUP(BK25,$BF$10:$BI$21,BG24)</f>
        <v>0.258</v>
      </c>
      <c r="BK26" s="115">
        <f>HLOOKUP(BK25,$BF$10:$BI$21,BH24)</f>
        <v>0.214</v>
      </c>
      <c r="BM26" s="57"/>
      <c r="BN26" s="69"/>
      <c r="BO26"/>
    </row>
    <row r="27" spans="2:67" s="52" customFormat="1" ht="15" customHeight="1" thickBot="1">
      <c r="B27" s="8">
        <v>2</v>
      </c>
      <c r="C27" s="175">
        <v>45</v>
      </c>
      <c r="D27" s="175">
        <v>5.1</v>
      </c>
      <c r="E27" s="175">
        <v>26</v>
      </c>
      <c r="F27" s="175">
        <v>157</v>
      </c>
      <c r="G27" s="175" t="s">
        <v>146</v>
      </c>
      <c r="J27" s="66">
        <f t="shared" si="0"/>
        <v>11.613652306330671</v>
      </c>
      <c r="K27" s="135">
        <f t="shared" si="1"/>
        <v>12.891154060027047</v>
      </c>
      <c r="L27" s="66">
        <f t="shared" si="2"/>
        <v>2.9321863145467164</v>
      </c>
      <c r="P27" s="126">
        <f t="shared" si="3"/>
        <v>0.5167194000000002</v>
      </c>
      <c r="Q27" s="124">
        <f t="shared" si="4"/>
        <v>5.6</v>
      </c>
      <c r="R27" s="129">
        <f t="shared" si="5"/>
        <v>25.9</v>
      </c>
      <c r="S27" s="129">
        <f t="shared" si="6"/>
        <v>58.4</v>
      </c>
      <c r="T27" s="132">
        <f t="shared" si="7"/>
        <v>25.228699369349766</v>
      </c>
      <c r="U27" s="133">
        <f>IF(D27="","",IF(C27&lt;50,AI30,AS30))</f>
        <v>1.0442</v>
      </c>
      <c r="V27" s="133">
        <f>IF(D27="","",BN28)</f>
        <v>0.23160000000000003</v>
      </c>
      <c r="W27" s="134">
        <f t="shared" si="8"/>
        <v>1.044</v>
      </c>
      <c r="X27" s="126">
        <f>BD21</f>
        <v>1.11</v>
      </c>
      <c r="Z27" s="69">
        <v>1</v>
      </c>
      <c r="AA27" s="70">
        <f>LOOKUP(Z27,$B$26:$B$45,$Q$26:$Q$45)</f>
        <v>5.5</v>
      </c>
      <c r="AB27" s="71">
        <f>LOOKUP(AB26,$AA$10:$AA$20,$AB$10:$AB$20)</f>
        <v>5</v>
      </c>
      <c r="AC27" s="71">
        <f>LOOKUP(AC26,$AA$10:$AA$20,$AB$10:$AB$20)</f>
        <v>6</v>
      </c>
      <c r="AD27" s="70">
        <f>LOOKUP(Z27,$B$26:$B$45,$P$26:$P$45)</f>
        <v>0.5167194000000002</v>
      </c>
      <c r="AE27" s="60">
        <f>LOOKUP(AE26,$AB$8:$AF$8,$AB$10:$AD$10)</f>
        <v>0.5</v>
      </c>
      <c r="AF27" s="60">
        <f>LOOKUP(AF26,$AB$8:$AG$8,$AB$10:$AE$10)</f>
        <v>0.55</v>
      </c>
      <c r="AG27" s="72">
        <f>((AE28-AB28)/(AF27-AE27))*(AD27-AE27)+AB28</f>
        <v>1.004</v>
      </c>
      <c r="AH27" s="73">
        <f>((AF28-AC28)/(AF27-AE27))*(AD27-AE27)+AC28</f>
        <v>1.071</v>
      </c>
      <c r="AI27" s="74">
        <f>((AH27-AG27)/(AC27-AB27))*(AA27-AB27)+AG27</f>
        <v>1.0375</v>
      </c>
      <c r="AJ27" s="69">
        <v>1</v>
      </c>
      <c r="AK27" s="75">
        <f>LOOKUP(AJ27,$B$26:$B$45,$Q$26:$Q$45)</f>
        <v>5.5</v>
      </c>
      <c r="AL27" s="76">
        <f>LOOKUP(AL26,$AJ$10:$AJ$20,$AK$10:$AK$20)</f>
        <v>5</v>
      </c>
      <c r="AM27" s="76">
        <f>LOOKUP(AM26,$AJ$10:$AJ$20,$AK$10:$AK$20)</f>
        <v>6</v>
      </c>
      <c r="AN27" s="75">
        <f>LOOKUP(AJ27,$B$26:$B$45,$P$26:$P$45)</f>
        <v>0.5167194000000002</v>
      </c>
      <c r="AO27" s="63">
        <f>LOOKUP(AO26,$AB$8:$AF$8,$AB$10:$AD$10)</f>
        <v>0.5</v>
      </c>
      <c r="AP27" s="63">
        <f>LOOKUP(AP26,$AB$8:$AG$8,$AB$10:$AE$10)</f>
        <v>0.55</v>
      </c>
      <c r="AQ27" s="77">
        <f>((AO28-AL28)/(AP27-AO27))*(AN27-AO27)+AL28</f>
        <v>1.075</v>
      </c>
      <c r="AR27" s="78">
        <f>((AP28-AM28)/(AP27-AO27))*(AN27-AO27)+AM28</f>
        <v>1.144</v>
      </c>
      <c r="AS27" s="79">
        <f>((AR27-AQ27)/(AM27-AL27))*(AK27-AL27)+AQ27</f>
        <v>1.1095</v>
      </c>
      <c r="AU27" s="47"/>
      <c r="AV27" s="47"/>
      <c r="AW27" s="52">
        <v>5</v>
      </c>
      <c r="AX27" s="155">
        <f>LOOKUP(AW27,$B$26:$B$45,$P$26:$P$45)</f>
        <v>0.5284993</v>
      </c>
      <c r="AY27" s="149">
        <f>LOOKUP(AY26,$AT$19:$AT$24,$AU$19:$AU$23)</f>
        <v>0.5</v>
      </c>
      <c r="AZ27" s="149"/>
      <c r="BA27" s="149">
        <f>LOOKUP(BA26,$AT$19:$AT$24,$AU$19:$AU$23)</f>
        <v>0.6</v>
      </c>
      <c r="BB27" s="149">
        <f>LOOKUP(AY27,$AU$19:$AU$23,$AV$19:$AV$23)</f>
        <v>1.11</v>
      </c>
      <c r="BC27" s="149">
        <f>LOOKUP(BA27,$AU$19:$AU$23,$AV$19:$AV$23)</f>
        <v>1.11</v>
      </c>
      <c r="BD27" s="155">
        <f>IF(AX27=AT31,AU31,((BC27-BB27)/(BA27-AY27))*(AX27-AY27)+BB27)</f>
        <v>1.11</v>
      </c>
      <c r="BF27" s="67" t="s">
        <v>21</v>
      </c>
      <c r="BG27" s="67">
        <f>LOOKUP(BF28,$BF$10:$BF$21,$BE$10:$BE$21)</f>
        <v>6</v>
      </c>
      <c r="BH27" s="67">
        <f>BG27+1</f>
        <v>7</v>
      </c>
      <c r="BI27" s="68"/>
      <c r="BJ27" s="67">
        <f>LOOKUP(BI28,$BF$10:$BI$10,$BF$8:$BK$8)</f>
        <v>4</v>
      </c>
      <c r="BK27" s="67">
        <f>BJ27+1</f>
        <v>5</v>
      </c>
      <c r="BN27" s="69"/>
      <c r="BO27"/>
    </row>
    <row r="28" spans="2:67" s="52" customFormat="1" ht="15" customHeight="1" thickBot="1">
      <c r="B28" s="8">
        <v>3</v>
      </c>
      <c r="C28" s="175">
        <v>44</v>
      </c>
      <c r="D28" s="175">
        <v>4.1</v>
      </c>
      <c r="E28" s="175">
        <v>28</v>
      </c>
      <c r="F28" s="175">
        <v>62</v>
      </c>
      <c r="G28" s="175" t="s">
        <v>146</v>
      </c>
      <c r="J28" s="66">
        <f t="shared" si="0"/>
        <v>5.201283315761431</v>
      </c>
      <c r="K28" s="135">
        <f t="shared" si="1"/>
        <v>5.773424480495189</v>
      </c>
      <c r="L28" s="66">
        <f t="shared" si="2"/>
        <v>1.4903309686244264</v>
      </c>
      <c r="P28" s="126">
        <f t="shared" si="3"/>
        <v>0.5389994000000002</v>
      </c>
      <c r="Q28" s="124">
        <f t="shared" si="4"/>
        <v>4.6</v>
      </c>
      <c r="R28" s="129">
        <f t="shared" si="5"/>
        <v>28.1</v>
      </c>
      <c r="S28" s="129">
        <f t="shared" si="6"/>
        <v>59.4</v>
      </c>
      <c r="T28" s="132">
        <f t="shared" si="7"/>
        <v>29.600000000000005</v>
      </c>
      <c r="U28" s="133">
        <f>IF(D28="","",IF(C28&lt;50,AI33,AS33))</f>
        <v>0.9815999999999999</v>
      </c>
      <c r="V28" s="133">
        <f>IF(D28="","",BN31)</f>
        <v>0.2796</v>
      </c>
      <c r="W28" s="134">
        <f t="shared" si="8"/>
        <v>1.044</v>
      </c>
      <c r="X28" s="126">
        <f>BD23</f>
        <v>1.11</v>
      </c>
      <c r="Z28" s="80"/>
      <c r="AB28" s="81">
        <f>HLOOKUP(AE27,$AB$10:$AE$20,AB26)</f>
        <v>1.004</v>
      </c>
      <c r="AC28" s="82">
        <f>HLOOKUP(AE27,$AB$10:$AE$20,AC26)</f>
        <v>1.071</v>
      </c>
      <c r="AD28" s="83"/>
      <c r="AE28" s="81">
        <f>HLOOKUP(AF27,$AB$10:$AE$20,AB26)</f>
        <v>1.004</v>
      </c>
      <c r="AF28" s="82">
        <f>HLOOKUP(AF27,$AB$10:$AE$20,AC26)</f>
        <v>1.071</v>
      </c>
      <c r="AH28" s="57"/>
      <c r="AI28" s="69"/>
      <c r="AJ28" s="80"/>
      <c r="AL28" s="84">
        <f>HLOOKUP(AO27,$AK$10:$AN$20,AL26)</f>
        <v>1.075</v>
      </c>
      <c r="AM28" s="85">
        <f>HLOOKUP(AO27,$AK$10:$AN$20,AM26)</f>
        <v>1.144</v>
      </c>
      <c r="AN28" s="86"/>
      <c r="AO28" s="87">
        <f>HLOOKUP(AP27,$AK$10:$AN$20,AL26)</f>
        <v>1.075</v>
      </c>
      <c r="AP28" s="88">
        <f>HLOOKUP(AP27,$AK$10:$AN$20,AM26)</f>
        <v>1.144</v>
      </c>
      <c r="AR28" s="57"/>
      <c r="AS28" s="69"/>
      <c r="AU28" s="47"/>
      <c r="AV28" s="47"/>
      <c r="AX28" s="153" t="s">
        <v>88</v>
      </c>
      <c r="AY28" s="154">
        <f>LOOKUP(AX29,$AU$19:$AU$23,$AT$19:$AT$24)</f>
        <v>4</v>
      </c>
      <c r="AZ28" s="154"/>
      <c r="BA28" s="154">
        <f>AY28+1</f>
        <v>5</v>
      </c>
      <c r="BB28" s="10"/>
      <c r="BC28" s="10"/>
      <c r="BD28" s="20"/>
      <c r="BE28" s="69">
        <v>2</v>
      </c>
      <c r="BF28" s="106">
        <f>LOOKUP(BE28,$B$26:$B$45,$Q$26:$Q$45)</f>
        <v>5.6</v>
      </c>
      <c r="BG28" s="107">
        <f>LOOKUP(BG27,$BE$10:$BE$21,$BF$10:$BF$21)</f>
        <v>5</v>
      </c>
      <c r="BH28" s="107">
        <f>LOOKUP(BH27,$BE$10:$BE$21,$BF$10:$BF$21)</f>
        <v>6</v>
      </c>
      <c r="BI28" s="106">
        <f>LOOKUP(BE28,$B$26:$B$45,$P$26:$P$45)</f>
        <v>0.5167194000000002</v>
      </c>
      <c r="BJ28" s="94">
        <f>LOOKUP(BJ27,$BF$8:$BK$8,$BF$10:$BI$10)</f>
        <v>0.5</v>
      </c>
      <c r="BK28" s="94">
        <f>LOOKUP(BK27,$BF$8:$BK$8,$BF$10:$BI$10)</f>
        <v>0.55</v>
      </c>
      <c r="BL28" s="108">
        <f>((BJ29-BG29)/(BK28-BJ28))*(BI28-BJ28)+BG29</f>
        <v>0.258</v>
      </c>
      <c r="BM28" s="109">
        <f>((BK29-BH29)/(BK28-BJ28))*(BI28-BJ28)+BH29</f>
        <v>0.214</v>
      </c>
      <c r="BN28" s="110">
        <f>((BM28-BL28)/(BH28-BG28))*(BF28-BG28)+BL28</f>
        <v>0.23160000000000003</v>
      </c>
      <c r="BO28"/>
    </row>
    <row r="29" spans="2:67" s="52" customFormat="1" ht="15" customHeight="1" thickBot="1">
      <c r="B29" s="8">
        <v>4</v>
      </c>
      <c r="C29" s="175">
        <v>54</v>
      </c>
      <c r="D29" s="175">
        <v>4.9</v>
      </c>
      <c r="E29" s="175">
        <v>27</v>
      </c>
      <c r="F29" s="175">
        <v>114</v>
      </c>
      <c r="G29" s="175" t="s">
        <v>148</v>
      </c>
      <c r="J29" s="66">
        <f t="shared" si="0"/>
        <v>6.853476164249336</v>
      </c>
      <c r="K29" s="135">
        <f t="shared" si="1"/>
        <v>7.607358542316764</v>
      </c>
      <c r="L29" s="66">
        <f t="shared" si="2"/>
        <v>1.8965480786948916</v>
      </c>
      <c r="P29" s="126">
        <f t="shared" si="3"/>
        <v>0.5284993</v>
      </c>
      <c r="Q29" s="124">
        <f t="shared" si="4"/>
        <v>5.4</v>
      </c>
      <c r="R29" s="129">
        <f t="shared" si="5"/>
        <v>27</v>
      </c>
      <c r="S29" s="129">
        <f t="shared" si="6"/>
        <v>58.6</v>
      </c>
      <c r="T29" s="132">
        <f t="shared" si="7"/>
        <v>20.644353516654082</v>
      </c>
      <c r="U29" s="133">
        <f>IF(D29="","",IF(C29&lt;50,AI36,AS36))</f>
        <v>1.1026</v>
      </c>
      <c r="V29" s="133">
        <f>IF(D29="","",BN34)</f>
        <v>0.24039999999999997</v>
      </c>
      <c r="W29" s="134">
        <f t="shared" si="8"/>
        <v>1.044</v>
      </c>
      <c r="X29" s="126">
        <f>BD25</f>
        <v>1.11</v>
      </c>
      <c r="AA29" s="67" t="s">
        <v>21</v>
      </c>
      <c r="AB29" s="67">
        <f>LOOKUP(AA30,$AB$10:$AB$20,$AA$10:$AA$20)</f>
        <v>5</v>
      </c>
      <c r="AC29" s="67">
        <f>AB29+1</f>
        <v>6</v>
      </c>
      <c r="AD29" s="68"/>
      <c r="AE29" s="67">
        <f>LOOKUP(AD30,$AB$10:$AE$10,$AB$8:$AG$8)</f>
        <v>4</v>
      </c>
      <c r="AF29" s="67">
        <f>AE29+1</f>
        <v>5</v>
      </c>
      <c r="AI29" s="69"/>
      <c r="AK29" s="67" t="s">
        <v>21</v>
      </c>
      <c r="AL29" s="67">
        <f>LOOKUP(AK30,$AK$10:$AK$20,$AJ$10:$AJ$20)</f>
        <v>5</v>
      </c>
      <c r="AM29" s="67">
        <f>AL29+1</f>
        <v>6</v>
      </c>
      <c r="AN29" s="68"/>
      <c r="AO29" s="67">
        <f>LOOKUP(AN30,$AB$10:$AE$10,$AB$8:$AG$8)</f>
        <v>4</v>
      </c>
      <c r="AP29" s="67">
        <f>AO29+1</f>
        <v>5</v>
      </c>
      <c r="AS29" s="69"/>
      <c r="AU29" s="47"/>
      <c r="AV29" s="47"/>
      <c r="AW29" s="52">
        <v>6</v>
      </c>
      <c r="AX29" s="155">
        <f>LOOKUP(AW29,$B$26:$B$45,$P$26:$P$45)</f>
        <v>0.49748930000000025</v>
      </c>
      <c r="AY29" s="149">
        <f>LOOKUP(AY28,$AT$19:$AT$24,$AU$19:$AU$23)</f>
        <v>0.45</v>
      </c>
      <c r="AZ29" s="149"/>
      <c r="BA29" s="149">
        <f>LOOKUP(BA28,$AT$19:$AT$24,$AU$19:$AU$23)</f>
        <v>0.5</v>
      </c>
      <c r="BB29" s="149">
        <f>LOOKUP(AY29,$AU$19:$AU$23,$AV$19:$AV$23)</f>
        <v>1.1</v>
      </c>
      <c r="BC29" s="149">
        <f>LOOKUP(BA29,$AU$19:$AU$23,$AV$19:$AV$23)</f>
        <v>1.11</v>
      </c>
      <c r="BD29" s="155">
        <f>IF(AX29=AT33,AU33,((BC29-BB29)/(BA29-AY29))*(AX29-AY29)+BB29)</f>
        <v>1.10949786</v>
      </c>
      <c r="BE29" s="80"/>
      <c r="BG29" s="111">
        <f>HLOOKUP(BJ28,$BF$10:$BI$21,BG27)</f>
        <v>0.258</v>
      </c>
      <c r="BH29" s="112">
        <f>HLOOKUP(BJ28,$BF$10:$BI$21,BH27)</f>
        <v>0.214</v>
      </c>
      <c r="BI29" s="113"/>
      <c r="BJ29" s="114">
        <f>HLOOKUP(BK28,$BF$10:$BI$21,BG27)</f>
        <v>0.258</v>
      </c>
      <c r="BK29" s="115">
        <f>HLOOKUP(BK28,$BF$10:$BI$21,BH27)</f>
        <v>0.214</v>
      </c>
      <c r="BM29" s="57"/>
      <c r="BN29" s="69"/>
      <c r="BO29"/>
    </row>
    <row r="30" spans="2:67" s="52" customFormat="1" ht="15" customHeight="1" thickBot="1">
      <c r="B30" s="8">
        <v>5</v>
      </c>
      <c r="C30" s="175">
        <v>50</v>
      </c>
      <c r="D30" s="175">
        <v>5.2</v>
      </c>
      <c r="E30" s="175">
        <v>27</v>
      </c>
      <c r="F30" s="175">
        <v>94</v>
      </c>
      <c r="G30" s="175" t="s">
        <v>148</v>
      </c>
      <c r="J30" s="66">
        <f t="shared" si="0"/>
        <v>5.709420518361829</v>
      </c>
      <c r="K30" s="135">
        <f t="shared" si="1"/>
        <v>6.33745677538163</v>
      </c>
      <c r="L30" s="66">
        <f t="shared" si="2"/>
        <v>1.521236075740411</v>
      </c>
      <c r="P30" s="126">
        <f t="shared" si="3"/>
        <v>0.5284993</v>
      </c>
      <c r="Q30" s="124">
        <f t="shared" si="4"/>
        <v>5.7</v>
      </c>
      <c r="R30" s="129">
        <f t="shared" si="5"/>
        <v>27</v>
      </c>
      <c r="S30" s="129">
        <f t="shared" si="6"/>
        <v>58.3</v>
      </c>
      <c r="T30" s="132">
        <f t="shared" si="7"/>
        <v>20.644353516654082</v>
      </c>
      <c r="U30" s="133">
        <f>IF(D30="","",IF(C30&lt;50,AI39,AS39))</f>
        <v>1.1233</v>
      </c>
      <c r="V30" s="133">
        <f>IF(D30="","",BN37)</f>
        <v>0.22719999999999999</v>
      </c>
      <c r="W30" s="134">
        <f t="shared" si="8"/>
        <v>1.044</v>
      </c>
      <c r="X30" s="126">
        <f>BD27</f>
        <v>1.11</v>
      </c>
      <c r="Z30" s="69">
        <v>2</v>
      </c>
      <c r="AA30" s="70">
        <f>LOOKUP(Z30,$B$26:$B$45,$Q$26:$Q$45)</f>
        <v>5.6</v>
      </c>
      <c r="AB30" s="71">
        <f>LOOKUP(AB29,$AA$10:$AA$20,$AB$10:$AB$20)</f>
        <v>5</v>
      </c>
      <c r="AC30" s="71">
        <f>LOOKUP(AC29,$AA$10:$AA$20,$AB$10:$AB$20)</f>
        <v>6</v>
      </c>
      <c r="AD30" s="70">
        <f>LOOKUP(Z30,$B$26:$B$45,$P$26:$P$45)</f>
        <v>0.5167194000000002</v>
      </c>
      <c r="AE30" s="60">
        <f>LOOKUP(AE29,$AB$8:$AF$8,$AB$10:$AD$10)</f>
        <v>0.5</v>
      </c>
      <c r="AF30" s="60">
        <f>LOOKUP(AF29,$AB$8:$AG$8,$AB$10:$AE$10)</f>
        <v>0.55</v>
      </c>
      <c r="AG30" s="72">
        <f>((AE31-AB31)/(AF30-AE30))*(AD30-AE30)+AB31</f>
        <v>1.004</v>
      </c>
      <c r="AH30" s="73">
        <f>((AF31-AC31)/(AF30-AE30))*(AD30-AE30)+AC31</f>
        <v>1.071</v>
      </c>
      <c r="AI30" s="74">
        <f>((AH30-AG30)/(AC30-AB30))*(AA30-AB30)+AG30</f>
        <v>1.0442</v>
      </c>
      <c r="AJ30" s="69">
        <v>2</v>
      </c>
      <c r="AK30" s="75">
        <f>LOOKUP(AJ30,$B$26:$B$45,$Q$26:$Q$45)</f>
        <v>5.6</v>
      </c>
      <c r="AL30" s="76">
        <f>LOOKUP(AL29,$AJ$10:$AJ$20,$AK$10:$AK$20)</f>
        <v>5</v>
      </c>
      <c r="AM30" s="76">
        <f>LOOKUP(AM29,$AJ$10:$AJ$20,$AK$10:$AK$20)</f>
        <v>6</v>
      </c>
      <c r="AN30" s="75">
        <f>LOOKUP(AJ30,$B$26:$B$45,$P$26:$P$45)</f>
        <v>0.5167194000000002</v>
      </c>
      <c r="AO30" s="63">
        <f>LOOKUP(AO29,$AB$8:$AF$8,$AB$10:$AD$10)</f>
        <v>0.5</v>
      </c>
      <c r="AP30" s="63">
        <f>LOOKUP(AP29,$AB$8:$AG$8,$AB$10:$AE$10)</f>
        <v>0.55</v>
      </c>
      <c r="AQ30" s="77">
        <f>((AO31-AL31)/(AP30-AO30))*(AN30-AO30)+AL31</f>
        <v>1.075</v>
      </c>
      <c r="AR30" s="78">
        <f>((AP31-AM31)/(AP30-AO30))*(AN30-AO30)+AM31</f>
        <v>1.144</v>
      </c>
      <c r="AS30" s="79">
        <f>((AR30-AQ30)/(AM30-AL30))*(AK30-AL30)+AQ30</f>
        <v>1.1163999999999998</v>
      </c>
      <c r="AU30" s="47"/>
      <c r="AV30" s="47"/>
      <c r="AX30" s="153" t="s">
        <v>88</v>
      </c>
      <c r="AY30" s="154">
        <f>LOOKUP(AX31,$AU$19:$AU$23,$AT$19:$AT$24)</f>
        <v>5</v>
      </c>
      <c r="AZ30" s="154"/>
      <c r="BA30" s="154">
        <f>AY30+1</f>
        <v>6</v>
      </c>
      <c r="BB30" s="10"/>
      <c r="BC30" s="10"/>
      <c r="BD30" s="20"/>
      <c r="BF30" s="67" t="s">
        <v>21</v>
      </c>
      <c r="BG30" s="67">
        <f>LOOKUP(BF31,$BF$10:$BF$21,$BE$10:$BE$21)</f>
        <v>5</v>
      </c>
      <c r="BH30" s="67">
        <f>BG30+1</f>
        <v>6</v>
      </c>
      <c r="BI30" s="68"/>
      <c r="BJ30" s="67">
        <f>LOOKUP(BI31,$BF$10:$BI$10,$BF$8:$BK$8)</f>
        <v>4</v>
      </c>
      <c r="BK30" s="67">
        <f>BJ30+1</f>
        <v>5</v>
      </c>
      <c r="BN30" s="69"/>
      <c r="BO30"/>
    </row>
    <row r="31" spans="2:67" s="52" customFormat="1" ht="15" customHeight="1" thickBot="1">
      <c r="B31" s="8">
        <v>6</v>
      </c>
      <c r="C31" s="175">
        <v>45</v>
      </c>
      <c r="D31" s="175">
        <v>3.9</v>
      </c>
      <c r="E31" s="175">
        <v>26</v>
      </c>
      <c r="F31" s="175">
        <v>84</v>
      </c>
      <c r="G31" s="175" t="s">
        <v>148</v>
      </c>
      <c r="J31" s="66">
        <f t="shared" si="0"/>
        <v>4.067121003972275</v>
      </c>
      <c r="K31" s="135">
        <f t="shared" si="1"/>
        <v>4.512462050268291</v>
      </c>
      <c r="L31" s="66">
        <f t="shared" si="2"/>
        <v>1.1957996550027086</v>
      </c>
      <c r="P31" s="126">
        <f t="shared" si="3"/>
        <v>0.49748930000000025</v>
      </c>
      <c r="Q31" s="124">
        <f t="shared" si="4"/>
        <v>4.4</v>
      </c>
      <c r="R31" s="129">
        <f t="shared" si="5"/>
        <v>25.9</v>
      </c>
      <c r="S31" s="129">
        <f t="shared" si="6"/>
        <v>59.6</v>
      </c>
      <c r="T31" s="132">
        <f t="shared" si="7"/>
        <v>17.19888636365495</v>
      </c>
      <c r="U31" s="133">
        <f>IF(D31="","",IF(C31&lt;50,AI42,AS42))</f>
        <v>0.9703698716</v>
      </c>
      <c r="V31" s="133">
        <f>IF(D31="","",BN40)</f>
        <v>0.2902241364000001</v>
      </c>
      <c r="W31" s="134">
        <f t="shared" si="8"/>
        <v>1.044</v>
      </c>
      <c r="X31" s="126">
        <f>BD29</f>
        <v>1.10949786</v>
      </c>
      <c r="Z31" s="80"/>
      <c r="AB31" s="81">
        <f>HLOOKUP(AE30,$AB$10:$AE$20,AB29)</f>
        <v>1.004</v>
      </c>
      <c r="AC31" s="82">
        <f>HLOOKUP(AE30,$AB$10:$AE$20,AC29)</f>
        <v>1.071</v>
      </c>
      <c r="AD31" s="83"/>
      <c r="AE31" s="81">
        <f>HLOOKUP(AF30,$AB$10:$AE$20,AB29)</f>
        <v>1.004</v>
      </c>
      <c r="AF31" s="82">
        <f>HLOOKUP(AF30,$AB$10:$AE$20,AC29)</f>
        <v>1.071</v>
      </c>
      <c r="AH31" s="57"/>
      <c r="AI31" s="69"/>
      <c r="AJ31" s="80"/>
      <c r="AL31" s="84">
        <f>HLOOKUP(AO30,$AK$10:$AN$20,AL29)</f>
        <v>1.075</v>
      </c>
      <c r="AM31" s="85">
        <f>HLOOKUP(AO30,$AK$10:$AN$20,AM29)</f>
        <v>1.144</v>
      </c>
      <c r="AN31" s="86"/>
      <c r="AO31" s="87">
        <f>HLOOKUP(AP30,$AK$10:$AN$20,AL29)</f>
        <v>1.075</v>
      </c>
      <c r="AP31" s="88">
        <f>HLOOKUP(AP30,$AK$10:$AN$20,AM29)</f>
        <v>1.144</v>
      </c>
      <c r="AR31" s="57"/>
      <c r="AS31" s="69"/>
      <c r="AU31" s="47"/>
      <c r="AV31" s="47"/>
      <c r="AW31" s="52">
        <v>7</v>
      </c>
      <c r="AX31" s="155">
        <f>LOOKUP(AW31,$B$26:$B$45,$P$26:$P$45)</f>
        <v>0.5572493000000001</v>
      </c>
      <c r="AY31" s="149">
        <f>LOOKUP(AY30,$AT$19:$AT$24,$AU$19:$AU$23)</f>
        <v>0.5</v>
      </c>
      <c r="AZ31" s="149"/>
      <c r="BA31" s="149">
        <f>LOOKUP(BA30,$AT$19:$AT$24,$AU$19:$AU$23)</f>
        <v>0.6</v>
      </c>
      <c r="BB31" s="149">
        <f>LOOKUP(AY31,$AU$19:$AU$23,$AV$19:$AV$23)</f>
        <v>1.11</v>
      </c>
      <c r="BC31" s="149">
        <f>LOOKUP(BA31,$AU$19:$AU$23,$AV$19:$AV$23)</f>
        <v>1.11</v>
      </c>
      <c r="BD31" s="155">
        <f>IF(AX31=AT35,AU35,((BC31-BB31)/(BA31-AY31))*(AX31-AY31)+BB31)</f>
        <v>1.11</v>
      </c>
      <c r="BE31" s="69">
        <v>3</v>
      </c>
      <c r="BF31" s="106">
        <f>LOOKUP(BE31,$B$26:$B$45,$Q$26:$Q$45)</f>
        <v>4.6</v>
      </c>
      <c r="BG31" s="107">
        <f>LOOKUP(BG30,$BE$10:$BE$21,$BF$10:$BF$21)</f>
        <v>4.5</v>
      </c>
      <c r="BH31" s="107">
        <f>LOOKUP(BH30,$BE$10:$BE$21,$BF$10:$BF$21)</f>
        <v>5</v>
      </c>
      <c r="BI31" s="106">
        <f>LOOKUP(BE31,$B$26:$B$45,$P$26:$P$45)</f>
        <v>0.5389994000000002</v>
      </c>
      <c r="BJ31" s="94">
        <f>LOOKUP(BJ30,$BF$8:$BK$8,$BF$10:$BI$10)</f>
        <v>0.5</v>
      </c>
      <c r="BK31" s="94">
        <f>LOOKUP(BK30,$BF$8:$BK$8,$BF$10:$BI$10)</f>
        <v>0.55</v>
      </c>
      <c r="BL31" s="108">
        <f>((BJ32-BG32)/(BK31-BJ31))*(BI31-BJ31)+BG32</f>
        <v>0.285</v>
      </c>
      <c r="BM31" s="109">
        <f>((BK32-BH32)/(BK31-BJ31))*(BI31-BJ31)+BH32</f>
        <v>0.258</v>
      </c>
      <c r="BN31" s="110">
        <f>((BM31-BL31)/(BH31-BG31))*(BF31-BG31)+BL31</f>
        <v>0.2796</v>
      </c>
      <c r="BO31"/>
    </row>
    <row r="32" spans="2:67" s="52" customFormat="1" ht="15" customHeight="1" thickBot="1">
      <c r="B32" s="8">
        <v>7</v>
      </c>
      <c r="C32" s="175">
        <v>45</v>
      </c>
      <c r="D32" s="175">
        <v>4.1</v>
      </c>
      <c r="E32" s="175">
        <v>28</v>
      </c>
      <c r="F32" s="175">
        <v>66</v>
      </c>
      <c r="G32" s="175" t="s">
        <v>148</v>
      </c>
      <c r="J32" s="66">
        <f t="shared" si="0"/>
        <v>4.601571268237936</v>
      </c>
      <c r="K32" s="135">
        <f t="shared" si="1"/>
        <v>5.107744107744109</v>
      </c>
      <c r="L32" s="66">
        <f t="shared" si="2"/>
        <v>1.3184946385454548</v>
      </c>
      <c r="P32" s="126">
        <f t="shared" si="3"/>
        <v>0.5572493000000001</v>
      </c>
      <c r="Q32" s="124">
        <f t="shared" si="4"/>
        <v>4.6</v>
      </c>
      <c r="R32" s="129">
        <f t="shared" si="5"/>
        <v>28.1</v>
      </c>
      <c r="S32" s="129">
        <f t="shared" si="6"/>
        <v>59.4</v>
      </c>
      <c r="T32" s="132">
        <f t="shared" si="7"/>
        <v>24.6</v>
      </c>
      <c r="U32" s="133">
        <f>IF(D32="","",IF(C32&lt;50,AI45,AS45))</f>
        <v>0.9815999999999999</v>
      </c>
      <c r="V32" s="133">
        <f>IF(D32="","",BN43)</f>
        <v>0.2796</v>
      </c>
      <c r="W32" s="134">
        <f t="shared" si="8"/>
        <v>1.044</v>
      </c>
      <c r="X32" s="126">
        <f>BD31</f>
        <v>1.11</v>
      </c>
      <c r="AA32" s="67" t="s">
        <v>21</v>
      </c>
      <c r="AB32" s="67">
        <f>LOOKUP(AA33,$AB$10:$AB$20,$AA$10:$AA$20)</f>
        <v>4</v>
      </c>
      <c r="AC32" s="67">
        <f>AB32+1</f>
        <v>5</v>
      </c>
      <c r="AD32" s="68"/>
      <c r="AE32" s="67">
        <f>LOOKUP(AD33,$AB$10:$AE$10,$AB$8:$AG$8)</f>
        <v>4</v>
      </c>
      <c r="AF32" s="67">
        <f>AE32+1</f>
        <v>5</v>
      </c>
      <c r="AI32" s="69"/>
      <c r="AK32" s="67" t="s">
        <v>21</v>
      </c>
      <c r="AL32" s="67">
        <f>LOOKUP(AK33,$AK$10:$AK$20,$AJ$10:$AJ$20)</f>
        <v>4</v>
      </c>
      <c r="AM32" s="67">
        <f>AL32+1</f>
        <v>5</v>
      </c>
      <c r="AN32" s="68"/>
      <c r="AO32" s="67">
        <f>LOOKUP(AN33,$AB$10:$AE$10,$AB$8:$AG$8)</f>
        <v>4</v>
      </c>
      <c r="AP32" s="67">
        <f>AO32+1</f>
        <v>5</v>
      </c>
      <c r="AS32" s="69"/>
      <c r="AX32" s="153" t="s">
        <v>88</v>
      </c>
      <c r="AY32" s="154">
        <f>LOOKUP(AX33,$AU$19:$AU$23,$AT$19:$AT$24)</f>
        <v>5</v>
      </c>
      <c r="AZ32" s="154"/>
      <c r="BA32" s="154">
        <f>AY32+1</f>
        <v>6</v>
      </c>
      <c r="BB32" s="10"/>
      <c r="BC32" s="10"/>
      <c r="BD32" s="20"/>
      <c r="BE32" s="80"/>
      <c r="BG32" s="111">
        <f>HLOOKUP(BJ31,$BF$10:$BI$21,BG30)</f>
        <v>0.285</v>
      </c>
      <c r="BH32" s="112">
        <f>HLOOKUP(BJ31,$BF$10:$BI$21,BH30)</f>
        <v>0.258</v>
      </c>
      <c r="BI32" s="113"/>
      <c r="BJ32" s="114">
        <f>HLOOKUP(BK31,$BF$10:$BI$21,BG30)</f>
        <v>0.285</v>
      </c>
      <c r="BK32" s="115">
        <f>HLOOKUP(BK31,$BF$10:$BI$21,BH30)</f>
        <v>0.258</v>
      </c>
      <c r="BM32" s="57"/>
      <c r="BN32" s="69"/>
      <c r="BO32"/>
    </row>
    <row r="33" spans="2:67" s="52" customFormat="1" ht="15" customHeight="1" thickBot="1">
      <c r="B33" s="8">
        <v>8</v>
      </c>
      <c r="C33" s="175">
        <v>43</v>
      </c>
      <c r="D33" s="175">
        <v>4.4</v>
      </c>
      <c r="E33" s="175">
        <v>28</v>
      </c>
      <c r="F33" s="175">
        <v>103</v>
      </c>
      <c r="G33" s="175" t="s">
        <v>148</v>
      </c>
      <c r="J33" s="66">
        <f t="shared" si="0"/>
        <v>7.254331040050848</v>
      </c>
      <c r="K33" s="135">
        <f t="shared" si="1"/>
        <v>8.052307454456441</v>
      </c>
      <c r="L33" s="66">
        <f t="shared" si="2"/>
        <v>1.9916738060256125</v>
      </c>
      <c r="P33" s="126">
        <f t="shared" si="3"/>
        <v>0.5572493000000001</v>
      </c>
      <c r="Q33" s="124">
        <f t="shared" si="4"/>
        <v>4.9</v>
      </c>
      <c r="R33" s="129">
        <f t="shared" si="5"/>
        <v>28.1</v>
      </c>
      <c r="S33" s="129">
        <f t="shared" si="6"/>
        <v>59.1</v>
      </c>
      <c r="T33" s="132">
        <f t="shared" si="7"/>
        <v>24.6</v>
      </c>
      <c r="U33" s="133">
        <f>IF(D33="","",IF(C33&lt;50,AI88,AS88))</f>
        <v>0.9984000000000001</v>
      </c>
      <c r="V33" s="133">
        <f>IF(D33="","",BN86)</f>
        <v>0.26339999999999997</v>
      </c>
      <c r="W33" s="134">
        <f t="shared" si="8"/>
        <v>1.044</v>
      </c>
      <c r="X33" s="126">
        <f>BD33</f>
        <v>1.11</v>
      </c>
      <c r="Z33" s="69">
        <v>3</v>
      </c>
      <c r="AA33" s="70">
        <f>LOOKUP(Z33,$B$26:$B$45,$Q$26:$Q$45)</f>
        <v>4.6</v>
      </c>
      <c r="AB33" s="71">
        <f>LOOKUP(AB32,$AA$10:$AA$20,$AB$10:$AB$20)</f>
        <v>4</v>
      </c>
      <c r="AC33" s="71">
        <f>LOOKUP(AC32,$AA$10:$AA$20,$AB$10:$AB$20)</f>
        <v>5</v>
      </c>
      <c r="AD33" s="70">
        <f>LOOKUP(Z33,$B$26:$B$45,$P$26:$P$45)</f>
        <v>0.5389994000000002</v>
      </c>
      <c r="AE33" s="60">
        <f>LOOKUP(AE32,$AB$8:$AF$8,$AB$10:$AD$10)</f>
        <v>0.5</v>
      </c>
      <c r="AF33" s="60">
        <f>LOOKUP(AF32,$AB$8:$AG$8,$AB$10:$AE$10)</f>
        <v>0.55</v>
      </c>
      <c r="AG33" s="72">
        <f>((AE34-AB34)/(AF33-AE33))*(AD33-AE33)+AB34</f>
        <v>0.948</v>
      </c>
      <c r="AH33" s="73">
        <f>((AF34-AC34)/(AF33-AE33))*(AD33-AE33)+AC34</f>
        <v>1.004</v>
      </c>
      <c r="AI33" s="74">
        <f>((AH33-AG33)/(AC33-AB33))*(AA33-AB33)+AG33</f>
        <v>0.9815999999999999</v>
      </c>
      <c r="AJ33" s="69">
        <v>3</v>
      </c>
      <c r="AK33" s="75">
        <f>LOOKUP(AJ33,$B$26:$B$45,$Q$26:$Q$45)</f>
        <v>4.6</v>
      </c>
      <c r="AL33" s="76">
        <f>LOOKUP(AL32,$AJ$10:$AJ$20,$AK$10:$AK$20)</f>
        <v>4</v>
      </c>
      <c r="AM33" s="76">
        <f>LOOKUP(AM32,$AJ$10:$AJ$20,$AK$10:$AK$20)</f>
        <v>5</v>
      </c>
      <c r="AN33" s="75">
        <f>LOOKUP(AJ33,$B$26:$B$45,$P$26:$P$45)</f>
        <v>0.5389994000000002</v>
      </c>
      <c r="AO33" s="63">
        <f>LOOKUP(AO32,$AB$8:$AF$8,$AB$10:$AD$10)</f>
        <v>0.5</v>
      </c>
      <c r="AP33" s="63">
        <f>LOOKUP(AP32,$AB$8:$AG$8,$AB$10:$AE$10)</f>
        <v>0.55</v>
      </c>
      <c r="AQ33" s="77">
        <f>((AO34-AL34)/(AP33-AO33))*(AN33-AO33)+AL34</f>
        <v>1</v>
      </c>
      <c r="AR33" s="78">
        <f>((AP34-AM34)/(AP33-AO33))*(AN33-AO33)+AM34</f>
        <v>1.075</v>
      </c>
      <c r="AS33" s="79">
        <f>((AR33-AQ33)/(AM33-AL33))*(AK33-AL33)+AQ33</f>
        <v>1.045</v>
      </c>
      <c r="AW33" s="52">
        <v>8</v>
      </c>
      <c r="AX33" s="155">
        <f>LOOKUP(AW33,$B$26:$B$45,$P$26:$P$45)</f>
        <v>0.5572493000000001</v>
      </c>
      <c r="AY33" s="149">
        <f>LOOKUP(AY32,$AT$19:$AT$24,$AU$19:$AU$23)</f>
        <v>0.5</v>
      </c>
      <c r="AZ33" s="149"/>
      <c r="BA33" s="149">
        <f>LOOKUP(BA32,$AT$19:$AT$24,$AU$19:$AU$23)</f>
        <v>0.6</v>
      </c>
      <c r="BB33" s="149">
        <f>LOOKUP(AY33,$AU$19:$AU$23,$AV$19:$AV$23)</f>
        <v>1.11</v>
      </c>
      <c r="BC33" s="149">
        <f>LOOKUP(BA33,$AU$19:$AU$23,$AV$19:$AV$23)</f>
        <v>1.11</v>
      </c>
      <c r="BD33" s="155">
        <f>IF(AX33=AT37,AU37,((BC33-BB33)/(BA33-AY33))*(AX33-AY33)+BB33)</f>
        <v>1.11</v>
      </c>
      <c r="BF33" s="67" t="s">
        <v>21</v>
      </c>
      <c r="BG33" s="67">
        <f>LOOKUP(BF34,$BF$10:$BF$21,$BE$10:$BE$21)</f>
        <v>6</v>
      </c>
      <c r="BH33" s="67">
        <f>BG33+1</f>
        <v>7</v>
      </c>
      <c r="BI33" s="68"/>
      <c r="BJ33" s="67">
        <f>LOOKUP(BI34,$BF$10:$BI$10,$BF$8:$BK$8)</f>
        <v>4</v>
      </c>
      <c r="BK33" s="67">
        <f>BJ33+1</f>
        <v>5</v>
      </c>
      <c r="BN33" s="69"/>
      <c r="BO33"/>
    </row>
    <row r="34" spans="2:67" s="52" customFormat="1" ht="15" customHeight="1" thickBot="1">
      <c r="B34" s="8">
        <v>9</v>
      </c>
      <c r="C34" s="175">
        <v>43</v>
      </c>
      <c r="D34" s="175">
        <v>4.8</v>
      </c>
      <c r="E34" s="175">
        <v>28</v>
      </c>
      <c r="F34" s="175">
        <v>126</v>
      </c>
      <c r="G34" s="175" t="s">
        <v>148</v>
      </c>
      <c r="J34" s="66">
        <f t="shared" si="0"/>
        <v>8.995585789783759</v>
      </c>
      <c r="K34" s="135">
        <f t="shared" si="1"/>
        <v>9.985100226659974</v>
      </c>
      <c r="L34" s="66">
        <f t="shared" si="2"/>
        <v>2.3544188599834346</v>
      </c>
      <c r="P34" s="126">
        <f t="shared" si="3"/>
        <v>0.5572493000000001</v>
      </c>
      <c r="Q34" s="124">
        <f t="shared" si="4"/>
        <v>5.3</v>
      </c>
      <c r="R34" s="129">
        <f t="shared" si="5"/>
        <v>28.1</v>
      </c>
      <c r="S34" s="129">
        <f t="shared" si="6"/>
        <v>58.7</v>
      </c>
      <c r="T34" s="132">
        <f t="shared" si="7"/>
        <v>24.6</v>
      </c>
      <c r="U34" s="133">
        <f>IF(D34="","",IF(C34&lt;50,AI91,AS91))</f>
        <v>1.0241</v>
      </c>
      <c r="V34" s="133">
        <f>IF(D34="","",BN89)</f>
        <v>0.24480000000000002</v>
      </c>
      <c r="W34" s="134">
        <f t="shared" si="8"/>
        <v>1.044</v>
      </c>
      <c r="X34" s="126">
        <f>BD35</f>
        <v>1.11</v>
      </c>
      <c r="Z34" s="80"/>
      <c r="AB34" s="81">
        <f>HLOOKUP(AE33,$AB$10:$AE$20,AB32)</f>
        <v>0.948</v>
      </c>
      <c r="AC34" s="82">
        <f>HLOOKUP(AE33,$AB$10:$AE$20,AC32)</f>
        <v>1.004</v>
      </c>
      <c r="AD34" s="83"/>
      <c r="AE34" s="81">
        <f>HLOOKUP(AF33,$AB$10:$AE$20,AB32)</f>
        <v>0.948</v>
      </c>
      <c r="AF34" s="82">
        <f>HLOOKUP(AF33,$AB$10:$AE$20,AC32)</f>
        <v>1.004</v>
      </c>
      <c r="AH34" s="57"/>
      <c r="AJ34" s="80"/>
      <c r="AL34" s="87">
        <f>HLOOKUP(AO33,$AK$10:$AN$20,AL32)</f>
        <v>1</v>
      </c>
      <c r="AM34" s="85">
        <f>HLOOKUP(AO33,$AK$10:$AN$20,AM32)</f>
        <v>1.075</v>
      </c>
      <c r="AN34" s="86"/>
      <c r="AO34" s="87">
        <f>HLOOKUP(AP33,$AK$10:$AN$20,AL32)</f>
        <v>1</v>
      </c>
      <c r="AP34" s="88">
        <f>HLOOKUP(AP33,$AK$10:$AN$20,AM32)</f>
        <v>1.075</v>
      </c>
      <c r="AR34" s="57"/>
      <c r="AS34" s="69"/>
      <c r="AX34" s="153" t="s">
        <v>88</v>
      </c>
      <c r="AY34" s="154">
        <f>LOOKUP(AX35,$AU$19:$AU$23,$AT$19:$AT$24)</f>
        <v>5</v>
      </c>
      <c r="AZ34" s="154"/>
      <c r="BA34" s="154">
        <f>AY34+1</f>
        <v>6</v>
      </c>
      <c r="BB34" s="10"/>
      <c r="BC34" s="10"/>
      <c r="BD34" s="20"/>
      <c r="BE34" s="69">
        <v>4</v>
      </c>
      <c r="BF34" s="106">
        <f>LOOKUP(BE34,$B$26:$B$45,$Q$26:$Q$45)</f>
        <v>5.4</v>
      </c>
      <c r="BG34" s="107">
        <f>LOOKUP(BG33,$BE$10:$BE$21,$BF$10:$BF$21)</f>
        <v>5</v>
      </c>
      <c r="BH34" s="107">
        <f>LOOKUP(BH33,$BE$10:$BE$21,$BF$10:$BF$21)</f>
        <v>6</v>
      </c>
      <c r="BI34" s="106">
        <f>LOOKUP(BE34,$B$26:$B$45,$P$26:$P$45)</f>
        <v>0.5284993</v>
      </c>
      <c r="BJ34" s="94">
        <f>LOOKUP(BJ33,$BF$8:$BK$8,$BF$10:$BI$10)</f>
        <v>0.5</v>
      </c>
      <c r="BK34" s="94">
        <f>LOOKUP(BK33,$BF$8:$BK$8,$BF$10:$BI$10)</f>
        <v>0.55</v>
      </c>
      <c r="BL34" s="108">
        <f>((BJ35-BG35)/(BK34-BJ34))*(BI34-BJ34)+BG35</f>
        <v>0.258</v>
      </c>
      <c r="BM34" s="109">
        <f>((BK35-BH35)/(BK34-BJ34))*(BI34-BJ34)+BH35</f>
        <v>0.214</v>
      </c>
      <c r="BN34" s="110">
        <f>((BM34-BL34)/(BH34-BG34))*(BF34-BG34)+BL34</f>
        <v>0.24039999999999997</v>
      </c>
      <c r="BO34"/>
    </row>
    <row r="35" spans="2:67" s="52" customFormat="1" ht="15" customHeight="1" thickBot="1">
      <c r="B35" s="8">
        <v>10</v>
      </c>
      <c r="C35" s="176">
        <v>58</v>
      </c>
      <c r="D35" s="175">
        <v>4.9</v>
      </c>
      <c r="E35" s="175">
        <v>27</v>
      </c>
      <c r="F35" s="175">
        <v>114</v>
      </c>
      <c r="G35" s="175" t="s">
        <v>148</v>
      </c>
      <c r="J35" s="66">
        <f t="shared" si="0"/>
        <v>6.853476164249336</v>
      </c>
      <c r="K35" s="135">
        <f t="shared" si="1"/>
        <v>7.607358542316764</v>
      </c>
      <c r="L35" s="66">
        <f t="shared" si="2"/>
        <v>1.8965480786948916</v>
      </c>
      <c r="P35" s="126">
        <f t="shared" si="3"/>
        <v>0.5284993</v>
      </c>
      <c r="Q35" s="124">
        <f t="shared" si="4"/>
        <v>5.4</v>
      </c>
      <c r="R35" s="129">
        <f t="shared" si="5"/>
        <v>27</v>
      </c>
      <c r="S35" s="129">
        <f t="shared" si="6"/>
        <v>58.6</v>
      </c>
      <c r="T35" s="132">
        <f t="shared" si="7"/>
        <v>20.644353516654082</v>
      </c>
      <c r="U35" s="133">
        <f>IF(D35="","",IF(C35&lt;50,AI94,AS94))</f>
        <v>1.1026</v>
      </c>
      <c r="V35" s="133">
        <f>IF(D35="","",BN92)</f>
        <v>0.24039999999999997</v>
      </c>
      <c r="W35" s="134">
        <f t="shared" si="8"/>
        <v>1.044</v>
      </c>
      <c r="X35" s="126">
        <f>BD37</f>
        <v>1.11</v>
      </c>
      <c r="AA35" s="67" t="s">
        <v>21</v>
      </c>
      <c r="AB35" s="67">
        <f>LOOKUP(AA36,$AB$10:$AB$20,$AA$10:$AA$20)</f>
        <v>5</v>
      </c>
      <c r="AC35" s="67">
        <f>AB35+1</f>
        <v>6</v>
      </c>
      <c r="AD35" s="68"/>
      <c r="AE35" s="67">
        <f>LOOKUP(AD36,$AB$10:$AE$10,$AB$8:$AG$8)</f>
        <v>4</v>
      </c>
      <c r="AF35" s="67">
        <f>AE35+1</f>
        <v>5</v>
      </c>
      <c r="AI35" s="69"/>
      <c r="AK35" s="67" t="s">
        <v>21</v>
      </c>
      <c r="AL35" s="67">
        <f>LOOKUP(AK36,$AK$10:$AK$20,$AJ$10:$AJ$20)</f>
        <v>5</v>
      </c>
      <c r="AM35" s="67">
        <f>AL35+1</f>
        <v>6</v>
      </c>
      <c r="AN35" s="68"/>
      <c r="AO35" s="67">
        <f>LOOKUP(AN36,$AB$10:$AE$10,$AB$8:$AG$8)</f>
        <v>4</v>
      </c>
      <c r="AP35" s="67">
        <f>AO35+1</f>
        <v>5</v>
      </c>
      <c r="AS35" s="69"/>
      <c r="AW35" s="52">
        <v>9</v>
      </c>
      <c r="AX35" s="155">
        <f>LOOKUP(AW35,$B$26:$B$45,$P$26:$P$45)</f>
        <v>0.5572493000000001</v>
      </c>
      <c r="AY35" s="149">
        <f>LOOKUP(AY34,$AT$19:$AT$24,$AU$19:$AU$23)</f>
        <v>0.5</v>
      </c>
      <c r="AZ35" s="149"/>
      <c r="BA35" s="149">
        <f>LOOKUP(BA34,$AT$19:$AT$24,$AU$19:$AU$23)</f>
        <v>0.6</v>
      </c>
      <c r="BB35" s="149">
        <f>LOOKUP(AY35,$AU$19:$AU$23,$AV$19:$AV$23)</f>
        <v>1.11</v>
      </c>
      <c r="BC35" s="149">
        <f>LOOKUP(BA35,$AU$19:$AU$23,$AV$19:$AV$23)</f>
        <v>1.11</v>
      </c>
      <c r="BD35" s="155">
        <f>IF(AX35=AT39,AU39,((BC35-BB35)/(BA35-AY35))*(AX35-AY35)+BB35)</f>
        <v>1.11</v>
      </c>
      <c r="BE35" s="80"/>
      <c r="BG35" s="111">
        <f>HLOOKUP(BJ34,$BF$10:$BI$21,BG33)</f>
        <v>0.258</v>
      </c>
      <c r="BH35" s="112">
        <f>HLOOKUP(BJ34,$BF$10:$BI$21,BH33)</f>
        <v>0.214</v>
      </c>
      <c r="BI35" s="113"/>
      <c r="BJ35" s="114">
        <f>HLOOKUP(BK34,$BF$10:$BI$21,BG33)</f>
        <v>0.258</v>
      </c>
      <c r="BK35" s="115">
        <f>HLOOKUP(BK34,$BF$10:$BI$21,BH33)</f>
        <v>0.214</v>
      </c>
      <c r="BM35" s="57"/>
      <c r="BN35" s="69"/>
      <c r="BO35"/>
    </row>
    <row r="36" spans="2:67" s="52" customFormat="1" ht="15" customHeight="1" thickBot="1">
      <c r="B36" s="8">
        <v>11</v>
      </c>
      <c r="C36" s="176">
        <v>58</v>
      </c>
      <c r="D36" s="175">
        <v>4.9</v>
      </c>
      <c r="E36" s="175">
        <v>27</v>
      </c>
      <c r="F36" s="175">
        <v>107</v>
      </c>
      <c r="G36" s="175" t="s">
        <v>148</v>
      </c>
      <c r="J36" s="66">
        <f t="shared" si="0"/>
        <v>6.43264868047964</v>
      </c>
      <c r="K36" s="135">
        <f t="shared" si="1"/>
        <v>7.140240035332401</v>
      </c>
      <c r="L36" s="66">
        <f t="shared" si="2"/>
        <v>1.7800933721083634</v>
      </c>
      <c r="P36" s="126">
        <f t="shared" si="3"/>
        <v>0.5284993</v>
      </c>
      <c r="Q36" s="124">
        <f t="shared" si="4"/>
        <v>5.4</v>
      </c>
      <c r="R36" s="129">
        <f t="shared" si="5"/>
        <v>27</v>
      </c>
      <c r="S36" s="129">
        <f t="shared" si="6"/>
        <v>58.6</v>
      </c>
      <c r="T36" s="132">
        <f t="shared" si="7"/>
        <v>20.644353516654082</v>
      </c>
      <c r="U36" s="133">
        <f>IF(D36="","",IF(C36&lt;50,AI97,AS97))</f>
        <v>1.1026</v>
      </c>
      <c r="V36" s="133">
        <f>IF(D36="","",BN95)</f>
        <v>0.24039999999999997</v>
      </c>
      <c r="W36" s="134">
        <f t="shared" si="8"/>
        <v>1.044</v>
      </c>
      <c r="X36" s="126">
        <f>BD39</f>
        <v>1.11</v>
      </c>
      <c r="Z36" s="69">
        <v>4</v>
      </c>
      <c r="AA36" s="70">
        <f>LOOKUP(Z36,$B$26:$B$45,$Q$26:$Q$45)</f>
        <v>5.4</v>
      </c>
      <c r="AB36" s="71">
        <f>LOOKUP(AB35,$AA$10:$AA$20,$AB$10:$AB$20)</f>
        <v>5</v>
      </c>
      <c r="AC36" s="71">
        <f>LOOKUP(AC35,$AA$10:$AA$20,$AB$10:$AB$20)</f>
        <v>6</v>
      </c>
      <c r="AD36" s="70">
        <f>LOOKUP(Z36,$B$26:$B$45,$P$26:$P$45)</f>
        <v>0.5284993</v>
      </c>
      <c r="AE36" s="60">
        <f>LOOKUP(AE35,$AB$8:$AF$8,$AB$10:$AD$10)</f>
        <v>0.5</v>
      </c>
      <c r="AF36" s="60">
        <f>LOOKUP(AF35,$AB$8:$AG$8,$AB$10:$AE$10)</f>
        <v>0.55</v>
      </c>
      <c r="AG36" s="72">
        <f>((AE37-AB37)/(AF36-AE36))*(AD36-AE36)+AB37</f>
        <v>1.004</v>
      </c>
      <c r="AH36" s="73">
        <f>((AF37-AC37)/(AF36-AE36))*(AD36-AE36)+AC37</f>
        <v>1.071</v>
      </c>
      <c r="AI36" s="74">
        <f>((AH36-AG36)/(AC36-AB36))*(AA36-AB36)+AG36</f>
        <v>1.0308</v>
      </c>
      <c r="AJ36" s="69">
        <v>4</v>
      </c>
      <c r="AK36" s="75">
        <f>LOOKUP(AJ36,$B$26:$B$45,$Q$26:$Q$45)</f>
        <v>5.4</v>
      </c>
      <c r="AL36" s="76">
        <f>LOOKUP(AL35,$AJ$10:$AJ$20,$AK$10:$AK$20)</f>
        <v>5</v>
      </c>
      <c r="AM36" s="76">
        <f>LOOKUP(AM35,$AJ$10:$AJ$20,$AK$10:$AK$20)</f>
        <v>6</v>
      </c>
      <c r="AN36" s="75">
        <f>LOOKUP(AJ36,$B$26:$B$45,$P$26:$P$45)</f>
        <v>0.5284993</v>
      </c>
      <c r="AO36" s="63">
        <f>LOOKUP(AO35,$AB$8:$AF$8,$AB$10:$AD$10)</f>
        <v>0.5</v>
      </c>
      <c r="AP36" s="63">
        <f>LOOKUP(AP35,$AB$8:$AG$8,$AB$10:$AE$10)</f>
        <v>0.55</v>
      </c>
      <c r="AQ36" s="77">
        <f>((AO37-AL37)/(AP36-AO36))*(AN36-AO36)+AL37</f>
        <v>1.075</v>
      </c>
      <c r="AR36" s="78">
        <f>((AP37-AM37)/(AP36-AO36))*(AN36-AO36)+AM37</f>
        <v>1.144</v>
      </c>
      <c r="AS36" s="79">
        <f>((AR36-AQ36)/(AM36-AL36))*(AK36-AL36)+AQ36</f>
        <v>1.1026</v>
      </c>
      <c r="AX36" s="153" t="s">
        <v>88</v>
      </c>
      <c r="AY36" s="154">
        <f>LOOKUP(AX37,$AU$19:$AU$23,$AT$19:$AT$24)</f>
        <v>5</v>
      </c>
      <c r="AZ36" s="154"/>
      <c r="BA36" s="154">
        <f>AY36+1</f>
        <v>6</v>
      </c>
      <c r="BB36" s="10"/>
      <c r="BC36" s="10"/>
      <c r="BD36" s="20"/>
      <c r="BF36" s="67" t="s">
        <v>21</v>
      </c>
      <c r="BG36" s="67">
        <f>LOOKUP(BF37,$BF$10:$BF$21,$BE$10:$BE$21)</f>
        <v>6</v>
      </c>
      <c r="BH36" s="67">
        <f>BG36+1</f>
        <v>7</v>
      </c>
      <c r="BI36" s="68"/>
      <c r="BJ36" s="67">
        <f>LOOKUP(BI37,$BF$10:$BI$10,$BF$8:$BK$8)</f>
        <v>4</v>
      </c>
      <c r="BK36" s="67">
        <f>BJ36+1</f>
        <v>5</v>
      </c>
      <c r="BN36" s="69"/>
      <c r="BO36"/>
    </row>
    <row r="37" spans="2:67" s="52" customFormat="1" ht="15" customHeight="1" thickBot="1">
      <c r="B37" s="8">
        <v>12</v>
      </c>
      <c r="C37" s="176">
        <v>49</v>
      </c>
      <c r="D37" s="175">
        <v>5.3</v>
      </c>
      <c r="E37" s="175">
        <v>28</v>
      </c>
      <c r="F37" s="175">
        <v>116</v>
      </c>
      <c r="G37" s="175" t="s">
        <v>148</v>
      </c>
      <c r="J37" s="66">
        <f t="shared" si="0"/>
        <v>8.424558047259717</v>
      </c>
      <c r="K37" s="135">
        <f t="shared" si="1"/>
        <v>9.351259432458287</v>
      </c>
      <c r="L37" s="66">
        <f t="shared" si="2"/>
        <v>2.0724509200161547</v>
      </c>
      <c r="P37" s="126">
        <f t="shared" si="3"/>
        <v>0.5572493000000001</v>
      </c>
      <c r="Q37" s="124">
        <f t="shared" si="4"/>
        <v>5.8</v>
      </c>
      <c r="R37" s="129">
        <f t="shared" si="5"/>
        <v>28.1</v>
      </c>
      <c r="S37" s="129">
        <f t="shared" si="6"/>
        <v>58.2</v>
      </c>
      <c r="T37" s="132">
        <f t="shared" si="7"/>
        <v>24.6</v>
      </c>
      <c r="U37" s="133">
        <f>IF(D37="","",IF(C37&lt;50,AI100,AS100))</f>
        <v>1.0575999999999999</v>
      </c>
      <c r="V37" s="133">
        <f>IF(D37="","",BN98)</f>
        <v>0.2228</v>
      </c>
      <c r="W37" s="134">
        <f t="shared" si="8"/>
        <v>1.044</v>
      </c>
      <c r="X37" s="126">
        <f>BD41</f>
        <v>1.11</v>
      </c>
      <c r="Z37" s="80"/>
      <c r="AB37" s="81">
        <f>HLOOKUP(AE36,$AB$10:$AE$20,AB35)</f>
        <v>1.004</v>
      </c>
      <c r="AC37" s="82">
        <f>HLOOKUP(AE36,$AB$10:$AE$20,AC35)</f>
        <v>1.071</v>
      </c>
      <c r="AD37" s="83"/>
      <c r="AE37" s="81">
        <f>HLOOKUP(AF36,$AB$10:$AE$20,AB35)</f>
        <v>1.004</v>
      </c>
      <c r="AF37" s="82">
        <f>HLOOKUP(AF36,$AB$10:$AE$20,AC35)</f>
        <v>1.071</v>
      </c>
      <c r="AH37" s="57"/>
      <c r="AJ37" s="80"/>
      <c r="AL37" s="87">
        <f>HLOOKUP(AO36,$AK$10:$AN$20,AL35)</f>
        <v>1.075</v>
      </c>
      <c r="AM37" s="85">
        <f>HLOOKUP(AO36,$AK$10:$AN$20,AM35)</f>
        <v>1.144</v>
      </c>
      <c r="AN37" s="86"/>
      <c r="AO37" s="87">
        <f>HLOOKUP(AP36,$AK$10:$AN$20,AL35)</f>
        <v>1.075</v>
      </c>
      <c r="AP37" s="88">
        <f>HLOOKUP(AP36,$AK$10:$AN$20,AM35)</f>
        <v>1.144</v>
      </c>
      <c r="AR37" s="57"/>
      <c r="AS37" s="69"/>
      <c r="AW37" s="52">
        <v>10</v>
      </c>
      <c r="AX37" s="155">
        <f>LOOKUP(AW37,$B$26:$B$45,$P$26:$P$45)</f>
        <v>0.5284993</v>
      </c>
      <c r="AY37" s="149">
        <f>LOOKUP(AY36,$AT$19:$AT$24,$AU$19:$AU$23)</f>
        <v>0.5</v>
      </c>
      <c r="AZ37" s="149"/>
      <c r="BA37" s="149">
        <f>LOOKUP(BA36,$AT$19:$AT$24,$AU$19:$AU$23)</f>
        <v>0.6</v>
      </c>
      <c r="BB37" s="149">
        <f>LOOKUP(AY37,$AU$19:$AU$23,$AV$19:$AV$23)</f>
        <v>1.11</v>
      </c>
      <c r="BC37" s="149">
        <f>LOOKUP(BA37,$AU$19:$AU$23,$AV$19:$AV$23)</f>
        <v>1.11</v>
      </c>
      <c r="BD37" s="155">
        <f>IF(AX37=AT41,AU41,((BC37-BB37)/(BA37-AY37))*(AX37-AY37)+BB37)</f>
        <v>1.11</v>
      </c>
      <c r="BE37" s="69">
        <v>5</v>
      </c>
      <c r="BF37" s="106">
        <f>LOOKUP(BE37,$B$26:$B$45,$Q$26:$Q$45)</f>
        <v>5.7</v>
      </c>
      <c r="BG37" s="107">
        <f>LOOKUP(BG36,$BE$10:$BE$21,$BF$10:$BF$21)</f>
        <v>5</v>
      </c>
      <c r="BH37" s="107">
        <f>LOOKUP(BH36,$BE$10:$BE$21,$BF$10:$BF$21)</f>
        <v>6</v>
      </c>
      <c r="BI37" s="106">
        <f>LOOKUP(BE37,$B$26:$B$45,$P$26:$P$45)</f>
        <v>0.5284993</v>
      </c>
      <c r="BJ37" s="94">
        <f>LOOKUP(BJ36,$BF$8:$BK$8,$BF$10:$BI$10)</f>
        <v>0.5</v>
      </c>
      <c r="BK37" s="94">
        <f>LOOKUP(BK36,$BF$8:$BK$8,$BF$10:$BI$10)</f>
        <v>0.55</v>
      </c>
      <c r="BL37" s="108">
        <f>((BJ38-BG38)/(BK37-BJ37))*(BI37-BJ37)+BG38</f>
        <v>0.258</v>
      </c>
      <c r="BM37" s="109">
        <f>((BK38-BH38)/(BK37-BJ37))*(BI37-BJ37)+BH38</f>
        <v>0.214</v>
      </c>
      <c r="BN37" s="110">
        <f>((BM37-BL37)/(BH37-BG37))*(BF37-BG37)+BL37</f>
        <v>0.22719999999999999</v>
      </c>
      <c r="BO37"/>
    </row>
    <row r="38" spans="2:67" s="52" customFormat="1" ht="15" customHeight="1" thickBot="1">
      <c r="B38" s="8">
        <v>13</v>
      </c>
      <c r="C38" s="176">
        <v>49</v>
      </c>
      <c r="D38" s="175">
        <v>5.6</v>
      </c>
      <c r="E38" s="175">
        <v>28</v>
      </c>
      <c r="F38" s="175">
        <v>126</v>
      </c>
      <c r="G38" s="175" t="s">
        <v>148</v>
      </c>
      <c r="J38" s="66">
        <f t="shared" si="0"/>
        <v>9.24588579559183</v>
      </c>
      <c r="K38" s="135">
        <f t="shared" si="1"/>
        <v>10.262933233106933</v>
      </c>
      <c r="L38" s="66">
        <f t="shared" si="2"/>
        <v>2.1870830124028036</v>
      </c>
      <c r="P38" s="126">
        <f t="shared" si="3"/>
        <v>0.5572493000000001</v>
      </c>
      <c r="Q38" s="124">
        <f t="shared" si="4"/>
        <v>6.1</v>
      </c>
      <c r="R38" s="129">
        <f t="shared" si="5"/>
        <v>28.1</v>
      </c>
      <c r="S38" s="129">
        <f t="shared" si="6"/>
        <v>57.9</v>
      </c>
      <c r="T38" s="132">
        <f t="shared" si="7"/>
        <v>24.6</v>
      </c>
      <c r="U38" s="133">
        <f>IF(D38="","",IF(C38&lt;50,AI103,AS103))</f>
        <v>1.0774</v>
      </c>
      <c r="V38" s="133">
        <f>IF(D38="","",BN101)</f>
        <v>0.21030000000000001</v>
      </c>
      <c r="W38" s="134">
        <f t="shared" si="8"/>
        <v>1.044</v>
      </c>
      <c r="X38" s="126">
        <f>BD43</f>
        <v>1.11</v>
      </c>
      <c r="AA38" s="67" t="s">
        <v>21</v>
      </c>
      <c r="AB38" s="67">
        <f>LOOKUP(AA39,$AB$10:$AB$20,$AA$10:$AA$20)</f>
        <v>5</v>
      </c>
      <c r="AC38" s="67">
        <f>AB38+1</f>
        <v>6</v>
      </c>
      <c r="AD38" s="68"/>
      <c r="AE38" s="67">
        <f>LOOKUP(AD39,$AB$10:$AE$10,$AB$8:$AG$8)</f>
        <v>4</v>
      </c>
      <c r="AF38" s="67">
        <f>AE38+1</f>
        <v>5</v>
      </c>
      <c r="AI38" s="69"/>
      <c r="AK38" s="67" t="s">
        <v>21</v>
      </c>
      <c r="AL38" s="67">
        <f>LOOKUP(AK39,$AK$10:$AK$20,$AJ$10:$AJ$20)</f>
        <v>5</v>
      </c>
      <c r="AM38" s="67">
        <f>AL38+1</f>
        <v>6</v>
      </c>
      <c r="AN38" s="68"/>
      <c r="AO38" s="67">
        <f>LOOKUP(AN39,$AB$10:$AE$10,$AB$8:$AG$8)</f>
        <v>4</v>
      </c>
      <c r="AP38" s="67">
        <f>AO38+1</f>
        <v>5</v>
      </c>
      <c r="AS38" s="69"/>
      <c r="AX38" s="153" t="s">
        <v>88</v>
      </c>
      <c r="AY38" s="154">
        <f>LOOKUP(AX39,$AU$19:$AU$23,$AT$19:$AT$24)</f>
        <v>5</v>
      </c>
      <c r="AZ38" s="154"/>
      <c r="BA38" s="154">
        <f>AY38+1</f>
        <v>6</v>
      </c>
      <c r="BB38" s="10"/>
      <c r="BC38" s="10"/>
      <c r="BD38" s="20"/>
      <c r="BE38" s="80"/>
      <c r="BG38" s="111">
        <f>HLOOKUP(BJ37,$BF$10:$BI$21,BG36)</f>
        <v>0.258</v>
      </c>
      <c r="BH38" s="112">
        <f>HLOOKUP(BJ37,$BF$10:$BI$21,BH36)</f>
        <v>0.214</v>
      </c>
      <c r="BI38" s="113"/>
      <c r="BJ38" s="114">
        <f>HLOOKUP(BK37,$BF$10:$BI$21,BG36)</f>
        <v>0.258</v>
      </c>
      <c r="BK38" s="115">
        <f>HLOOKUP(BK37,$BF$10:$BI$21,BH36)</f>
        <v>0.214</v>
      </c>
      <c r="BM38" s="57"/>
      <c r="BN38" s="69"/>
      <c r="BO38"/>
    </row>
    <row r="39" spans="2:67" s="52" customFormat="1" ht="13.5" customHeight="1" thickBot="1">
      <c r="B39" s="8">
        <v>14</v>
      </c>
      <c r="C39" s="176">
        <v>56</v>
      </c>
      <c r="D39" s="175">
        <v>5.1</v>
      </c>
      <c r="E39" s="175">
        <v>28</v>
      </c>
      <c r="F39" s="175">
        <v>112</v>
      </c>
      <c r="G39" s="175" t="s">
        <v>148</v>
      </c>
      <c r="J39" s="66">
        <f t="shared" si="0"/>
        <v>8.078438731469321</v>
      </c>
      <c r="K39" s="135">
        <f t="shared" si="1"/>
        <v>8.967066991930947</v>
      </c>
      <c r="L39" s="66">
        <f t="shared" si="2"/>
        <v>2.180651763972228</v>
      </c>
      <c r="P39" s="126">
        <f t="shared" si="3"/>
        <v>0.5572493000000001</v>
      </c>
      <c r="Q39" s="124">
        <f t="shared" si="4"/>
        <v>5.6</v>
      </c>
      <c r="R39" s="129">
        <f t="shared" si="5"/>
        <v>28.1</v>
      </c>
      <c r="S39" s="129">
        <f t="shared" si="6"/>
        <v>58.4</v>
      </c>
      <c r="T39" s="132">
        <f t="shared" si="7"/>
        <v>24.6</v>
      </c>
      <c r="U39" s="133">
        <f>IF(D39="","",IF(C39&lt;50,AI106,AS106))</f>
        <v>1.1163999999999998</v>
      </c>
      <c r="V39" s="133">
        <f>IF(D39="","",BN104)</f>
        <v>0.23160000000000003</v>
      </c>
      <c r="W39" s="134">
        <f t="shared" si="8"/>
        <v>1.044</v>
      </c>
      <c r="X39" s="126">
        <f>BD45</f>
        <v>1.11</v>
      </c>
      <c r="Z39" s="69">
        <v>5</v>
      </c>
      <c r="AA39" s="70">
        <f>LOOKUP(Z39,$B$26:$B$45,$Q$26:$Q$45)</f>
        <v>5.7</v>
      </c>
      <c r="AB39" s="71">
        <f>LOOKUP(AB38,$AA$10:$AA$20,$AB$10:$AB$20)</f>
        <v>5</v>
      </c>
      <c r="AC39" s="71">
        <f>LOOKUP(AC38,$AA$10:$AA$20,$AB$10:$AB$20)</f>
        <v>6</v>
      </c>
      <c r="AD39" s="70">
        <f>LOOKUP(Z39,$B$26:$B$45,$P$26:$P$45)</f>
        <v>0.5284993</v>
      </c>
      <c r="AE39" s="60">
        <f>LOOKUP(AE38,$AB$8:$AF$8,$AB$10:$AD$10)</f>
        <v>0.5</v>
      </c>
      <c r="AF39" s="60">
        <f>LOOKUP(AF38,$AB$8:$AG$8,$AB$10:$AE$10)</f>
        <v>0.55</v>
      </c>
      <c r="AG39" s="72">
        <f>((AE40-AB40)/(AF39-AE39))*(AD39-AE39)+AB40</f>
        <v>1.004</v>
      </c>
      <c r="AH39" s="73">
        <f>((AF40-AC40)/(AF39-AE39))*(AD39-AE39)+AC40</f>
        <v>1.071</v>
      </c>
      <c r="AI39" s="74">
        <f>((AH39-AG39)/(AC39-AB39))*(AA39-AB39)+AG39</f>
        <v>1.0509</v>
      </c>
      <c r="AJ39" s="69">
        <v>5</v>
      </c>
      <c r="AK39" s="75">
        <f>LOOKUP(AJ39,$B$26:$B$45,$Q$26:$Q$45)</f>
        <v>5.7</v>
      </c>
      <c r="AL39" s="76">
        <f>LOOKUP(AL38,$AJ$10:$AJ$20,$AK$10:$AK$20)</f>
        <v>5</v>
      </c>
      <c r="AM39" s="76">
        <f>LOOKUP(AM38,$AJ$10:$AJ$20,$AK$10:$AK$20)</f>
        <v>6</v>
      </c>
      <c r="AN39" s="75">
        <f>LOOKUP(AJ39,$B$26:$B$45,$P$26:$P$45)</f>
        <v>0.5284993</v>
      </c>
      <c r="AO39" s="63">
        <f>LOOKUP(AO38,$AB$8:$AF$8,$AB$10:$AD$10)</f>
        <v>0.5</v>
      </c>
      <c r="AP39" s="63">
        <f>LOOKUP(AP38,$AB$8:$AG$8,$AB$10:$AE$10)</f>
        <v>0.55</v>
      </c>
      <c r="AQ39" s="77">
        <f>((AO40-AL40)/(AP39-AO39))*(AN39-AO39)+AL40</f>
        <v>1.075</v>
      </c>
      <c r="AR39" s="78">
        <f>((AP40-AM40)/(AP39-AO39))*(AN39-AO39)+AM40</f>
        <v>1.144</v>
      </c>
      <c r="AS39" s="79">
        <f>((AR39-AQ39)/(AM39-AL39))*(AK39-AL39)+AQ39</f>
        <v>1.1233</v>
      </c>
      <c r="AW39" s="52">
        <v>11</v>
      </c>
      <c r="AX39" s="155">
        <f>LOOKUP(AW39,$B$26:$B$45,$P$26:$P$45)</f>
        <v>0.5284993</v>
      </c>
      <c r="AY39" s="149">
        <f>LOOKUP(AY38,$AT$19:$AT$24,$AU$19:$AU$23)</f>
        <v>0.5</v>
      </c>
      <c r="AZ39" s="149"/>
      <c r="BA39" s="149">
        <f>LOOKUP(BA38,$AT$19:$AT$24,$AU$19:$AU$23)</f>
        <v>0.6</v>
      </c>
      <c r="BB39" s="149">
        <f>LOOKUP(AY39,$AU$19:$AU$23,$AV$19:$AV$23)</f>
        <v>1.11</v>
      </c>
      <c r="BC39" s="149">
        <f>LOOKUP(BA39,$AU$19:$AU$23,$AV$19:$AV$23)</f>
        <v>1.11</v>
      </c>
      <c r="BD39" s="155">
        <f>IF(AX39=AT43,AU43,((BC39-BB39)/(BA39-AY39))*(AX39-AY39)+BB39)</f>
        <v>1.11</v>
      </c>
      <c r="BF39" s="67" t="s">
        <v>21</v>
      </c>
      <c r="BG39" s="67">
        <f>LOOKUP(BF40,$BF$10:$BF$21,$BE$10:$BE$21)</f>
        <v>4</v>
      </c>
      <c r="BH39" s="67">
        <f>BG39+1</f>
        <v>5</v>
      </c>
      <c r="BI39" s="68"/>
      <c r="BJ39" s="67">
        <f>LOOKUP(BI40,$BF$10:$BI$10,$BF$8:$BK$8)</f>
        <v>3</v>
      </c>
      <c r="BK39" s="67">
        <f>BJ39+1</f>
        <v>4</v>
      </c>
      <c r="BN39" s="69"/>
      <c r="BO39"/>
    </row>
    <row r="40" spans="2:67" s="52" customFormat="1" ht="13.5" customHeight="1" thickBot="1">
      <c r="B40" s="8">
        <v>15</v>
      </c>
      <c r="C40" s="176">
        <v>56</v>
      </c>
      <c r="D40" s="175">
        <v>5.5</v>
      </c>
      <c r="E40" s="175">
        <v>28</v>
      </c>
      <c r="F40" s="175">
        <v>134</v>
      </c>
      <c r="G40" s="175" t="s">
        <v>146</v>
      </c>
      <c r="J40" s="66">
        <f t="shared" si="0"/>
        <v>11.790725326991678</v>
      </c>
      <c r="K40" s="135">
        <f t="shared" si="1"/>
        <v>13.087705112960764</v>
      </c>
      <c r="L40" s="66">
        <f t="shared" si="2"/>
        <v>3.013566772965518</v>
      </c>
      <c r="P40" s="126">
        <f t="shared" si="3"/>
        <v>0.5389994000000002</v>
      </c>
      <c r="Q40" s="124">
        <f t="shared" si="4"/>
        <v>6</v>
      </c>
      <c r="R40" s="129">
        <f t="shared" si="5"/>
        <v>28.1</v>
      </c>
      <c r="S40" s="129">
        <f t="shared" si="6"/>
        <v>58</v>
      </c>
      <c r="T40" s="132">
        <f t="shared" si="7"/>
        <v>29.600000000000005</v>
      </c>
      <c r="U40" s="133">
        <f>IF(D40="","",IF(C40&lt;50,AI109,AS109))</f>
        <v>1.144</v>
      </c>
      <c r="V40" s="133">
        <f>IF(D40="","",BN107)</f>
        <v>0.214</v>
      </c>
      <c r="W40" s="134">
        <f t="shared" si="8"/>
        <v>1.044</v>
      </c>
      <c r="X40" s="126">
        <f>BD87</f>
        <v>1.11</v>
      </c>
      <c r="Z40" s="80"/>
      <c r="AB40" s="81">
        <f>HLOOKUP(AE39,$AB$10:$AE$20,AB38)</f>
        <v>1.004</v>
      </c>
      <c r="AC40" s="82">
        <f>HLOOKUP(AE39,$AB$10:$AE$20,AC38)</f>
        <v>1.071</v>
      </c>
      <c r="AD40" s="83"/>
      <c r="AE40" s="81">
        <f>HLOOKUP(AF39,$AB$10:$AE$20,AB38)</f>
        <v>1.004</v>
      </c>
      <c r="AF40" s="82">
        <f>HLOOKUP(AF39,$AB$10:$AE$20,AC38)</f>
        <v>1.071</v>
      </c>
      <c r="AH40" s="57"/>
      <c r="AJ40" s="80"/>
      <c r="AL40" s="87">
        <f>HLOOKUP(AO39,$AK$10:$AN$20,AL38)</f>
        <v>1.075</v>
      </c>
      <c r="AM40" s="85">
        <f>HLOOKUP(AO39,$AK$10:$AN$20,AM38)</f>
        <v>1.144</v>
      </c>
      <c r="AN40" s="86"/>
      <c r="AO40" s="87">
        <f>HLOOKUP(AP39,$AK$10:$AN$20,AL38)</f>
        <v>1.075</v>
      </c>
      <c r="AP40" s="88">
        <f>HLOOKUP(AP39,$AK$10:$AN$20,AM38)</f>
        <v>1.144</v>
      </c>
      <c r="AR40" s="57"/>
      <c r="AS40" s="69"/>
      <c r="AX40" s="153" t="s">
        <v>88</v>
      </c>
      <c r="AY40" s="154">
        <f>LOOKUP(AX41,$AU$19:$AU$23,$AT$19:$AT$24)</f>
        <v>5</v>
      </c>
      <c r="AZ40" s="154"/>
      <c r="BA40" s="154">
        <f>AY40+1</f>
        <v>6</v>
      </c>
      <c r="BB40" s="10"/>
      <c r="BC40" s="10"/>
      <c r="BD40" s="20"/>
      <c r="BE40" s="69">
        <v>6</v>
      </c>
      <c r="BF40" s="106">
        <f>LOOKUP(BE40,$B$26:$B$45,$Q$26:$Q$45)</f>
        <v>4.4</v>
      </c>
      <c r="BG40" s="107">
        <f>LOOKUP(BG39,$BE$10:$BE$21,$BF$10:$BF$21)</f>
        <v>4</v>
      </c>
      <c r="BH40" s="107">
        <f>LOOKUP(BH39,$BE$10:$BE$21,$BF$10:$BF$21)</f>
        <v>4.5</v>
      </c>
      <c r="BI40" s="106">
        <f>LOOKUP(BE40,$B$26:$B$45,$P$26:$P$45)</f>
        <v>0.49748930000000025</v>
      </c>
      <c r="BJ40" s="94">
        <f>LOOKUP(BJ39,$BF$8:$BK$8,$BF$10:$BI$10)</f>
        <v>0.45</v>
      </c>
      <c r="BK40" s="94">
        <f>LOOKUP(BK39,$BF$8:$BK$8,$BF$10:$BI$10)</f>
        <v>0.5</v>
      </c>
      <c r="BL40" s="108">
        <f>((BJ41-BG41)/(BK40-BJ40))*(BI40-BJ40)+BG41</f>
        <v>0.31654379400000016</v>
      </c>
      <c r="BM40" s="109">
        <f>((BK41-BH41)/(BK40-BJ40))*(BI40-BJ40)+BH41</f>
        <v>0.2836442220000001</v>
      </c>
      <c r="BN40" s="110">
        <f>((BM40-BL40)/(BH40-BG40))*(BF40-BG40)+BL40</f>
        <v>0.2902241364000001</v>
      </c>
      <c r="BO40"/>
    </row>
    <row r="41" spans="2:67" s="52" customFormat="1" ht="13.5" customHeight="1" thickBot="1">
      <c r="B41" s="8">
        <v>16</v>
      </c>
      <c r="C41" s="176">
        <v>58</v>
      </c>
      <c r="D41" s="175">
        <v>4.9</v>
      </c>
      <c r="E41" s="175">
        <v>27</v>
      </c>
      <c r="F41" s="175">
        <v>107</v>
      </c>
      <c r="G41" s="175" t="s">
        <v>146</v>
      </c>
      <c r="J41" s="66">
        <f t="shared" si="0"/>
        <v>8.528818010359128</v>
      </c>
      <c r="K41" s="135">
        <f t="shared" si="1"/>
        <v>9.466987991498632</v>
      </c>
      <c r="L41" s="66">
        <f t="shared" si="2"/>
        <v>2.360161912499579</v>
      </c>
      <c r="P41" s="126">
        <f t="shared" si="3"/>
        <v>0.5283994000000002</v>
      </c>
      <c r="Q41" s="124">
        <f t="shared" si="4"/>
        <v>5.4</v>
      </c>
      <c r="R41" s="129">
        <f t="shared" si="5"/>
        <v>27</v>
      </c>
      <c r="S41" s="129">
        <f t="shared" si="6"/>
        <v>58.6</v>
      </c>
      <c r="T41" s="132">
        <f t="shared" si="7"/>
        <v>27.37160737836713</v>
      </c>
      <c r="U41" s="133">
        <f>IF(D41="","",IF(C41&lt;50,AI112,AS112))</f>
        <v>1.1026</v>
      </c>
      <c r="V41" s="133">
        <f>IF(D41="","",BN110)</f>
        <v>0.24039999999999997</v>
      </c>
      <c r="W41" s="134">
        <f t="shared" si="8"/>
        <v>1.044</v>
      </c>
      <c r="X41" s="126">
        <f>BD89</f>
        <v>1.11</v>
      </c>
      <c r="AA41" s="67" t="s">
        <v>21</v>
      </c>
      <c r="AB41" s="67">
        <f>LOOKUP(AA42,$AB$10:$AB$20,$AA$10:$AA$20)</f>
        <v>4</v>
      </c>
      <c r="AC41" s="67">
        <f>AB41+1</f>
        <v>5</v>
      </c>
      <c r="AD41" s="68"/>
      <c r="AE41" s="67">
        <f>LOOKUP(AD42,$AB$10:$AE$10,$AB$8:$AG$8)</f>
        <v>3</v>
      </c>
      <c r="AF41" s="67">
        <f>AE41+1</f>
        <v>4</v>
      </c>
      <c r="AI41" s="69"/>
      <c r="AK41" s="67" t="s">
        <v>21</v>
      </c>
      <c r="AL41" s="67">
        <f>LOOKUP(AK42,$AK$10:$AK$20,$AJ$10:$AJ$20)</f>
        <v>4</v>
      </c>
      <c r="AM41" s="67">
        <f>AL41+1</f>
        <v>5</v>
      </c>
      <c r="AN41" s="68"/>
      <c r="AO41" s="67">
        <f>LOOKUP(AN42,$AB$10:$AE$10,$AB$8:$AG$8)</f>
        <v>3</v>
      </c>
      <c r="AP41" s="67">
        <f>AO41+1</f>
        <v>4</v>
      </c>
      <c r="AS41" s="69"/>
      <c r="AW41" s="52">
        <v>12</v>
      </c>
      <c r="AX41" s="155">
        <f>LOOKUP(AW41,$B$26:$B$45,$P$26:$P$45)</f>
        <v>0.5572493000000001</v>
      </c>
      <c r="AY41" s="149">
        <f>LOOKUP(AY40,$AT$19:$AT$24,$AU$19:$AU$23)</f>
        <v>0.5</v>
      </c>
      <c r="AZ41" s="149"/>
      <c r="BA41" s="149">
        <f>LOOKUP(BA40,$AT$19:$AT$24,$AU$19:$AU$23)</f>
        <v>0.6</v>
      </c>
      <c r="BB41" s="149">
        <f>LOOKUP(AY41,$AU$19:$AU$23,$AV$19:$AV$23)</f>
        <v>1.11</v>
      </c>
      <c r="BC41" s="149">
        <f>LOOKUP(BA41,$AU$19:$AU$23,$AV$19:$AV$23)</f>
        <v>1.11</v>
      </c>
      <c r="BD41" s="155">
        <f>IF(AX41=AT45,AU45,((BC41-BB41)/(BA41-AY41))*(AX41-AY41)+BB41)</f>
        <v>1.11</v>
      </c>
      <c r="BE41" s="80"/>
      <c r="BG41" s="111">
        <f>HLOOKUP(BJ40,$BF$10:$BI$21,BG39)</f>
        <v>0.289</v>
      </c>
      <c r="BH41" s="112">
        <f>HLOOKUP(BJ40,$BF$10:$BI$21,BH39)</f>
        <v>0.258</v>
      </c>
      <c r="BI41" s="113"/>
      <c r="BJ41" s="114">
        <f>HLOOKUP(BK40,$BF$10:$BI$21,BG39)</f>
        <v>0.318</v>
      </c>
      <c r="BK41" s="115">
        <f>HLOOKUP(BK40,$BF$10:$BI$21,BH39)</f>
        <v>0.285</v>
      </c>
      <c r="BM41" s="57"/>
      <c r="BN41" s="69"/>
      <c r="BO41"/>
    </row>
    <row r="42" spans="2:67" s="52" customFormat="1" ht="13.5" customHeight="1" thickBot="1">
      <c r="B42" s="8">
        <v>17</v>
      </c>
      <c r="C42" s="176">
        <v>49</v>
      </c>
      <c r="D42" s="175">
        <v>5.3</v>
      </c>
      <c r="E42" s="175">
        <v>28</v>
      </c>
      <c r="F42" s="175">
        <v>116</v>
      </c>
      <c r="G42" s="175" t="s">
        <v>146</v>
      </c>
      <c r="J42" s="66">
        <f t="shared" si="0"/>
        <v>10.136866593450714</v>
      </c>
      <c r="K42" s="135">
        <f t="shared" si="1"/>
        <v>11.251921918730293</v>
      </c>
      <c r="L42" s="66">
        <f t="shared" si="2"/>
        <v>2.493680781808056</v>
      </c>
      <c r="P42" s="126">
        <f t="shared" si="3"/>
        <v>0.5389994000000002</v>
      </c>
      <c r="Q42" s="124">
        <f t="shared" si="4"/>
        <v>5.8</v>
      </c>
      <c r="R42" s="129">
        <f t="shared" si="5"/>
        <v>28.1</v>
      </c>
      <c r="S42" s="129">
        <f t="shared" si="6"/>
        <v>58.2</v>
      </c>
      <c r="T42" s="132">
        <f t="shared" si="7"/>
        <v>29.600000000000005</v>
      </c>
      <c r="U42" s="133">
        <f>IF(D42="","",IF(C42&lt;50,AI115,AS115))</f>
        <v>1.0575999999999999</v>
      </c>
      <c r="V42" s="133">
        <f>IF(D42="","",BN113)</f>
        <v>0.2228</v>
      </c>
      <c r="W42" s="134">
        <f t="shared" si="8"/>
        <v>1.044</v>
      </c>
      <c r="X42" s="126">
        <f>BD91</f>
        <v>1.11</v>
      </c>
      <c r="Z42" s="69">
        <v>6</v>
      </c>
      <c r="AA42" s="70">
        <f>LOOKUP(Z42,$B$26:$B$45,$Q$26:$Q$45)</f>
        <v>4.4</v>
      </c>
      <c r="AB42" s="71">
        <f>LOOKUP(AB41,$AA$10:$AA$20,$AB$10:$AB$20)</f>
        <v>4</v>
      </c>
      <c r="AC42" s="71">
        <f>LOOKUP(AC41,$AA$10:$AA$20,$AB$10:$AB$20)</f>
        <v>5</v>
      </c>
      <c r="AD42" s="70">
        <f>LOOKUP(Z42,$B$26:$B$45,$P$26:$P$45)</f>
        <v>0.49748930000000025</v>
      </c>
      <c r="AE42" s="60">
        <f>LOOKUP(AE41,$AB$8:$AF$8,$AB$10:$AD$10)</f>
        <v>0.45</v>
      </c>
      <c r="AF42" s="60">
        <f>LOOKUP(AF41,$AB$8:$AG$8,$AB$10:$AE$10)</f>
        <v>0.5</v>
      </c>
      <c r="AG42" s="72">
        <f>((AE43-AB43)/(AF42-AE42))*(AD42-AE42)+AB43</f>
        <v>0.9479497859999999</v>
      </c>
      <c r="AH42" s="73">
        <f>((AF43-AC43)/(AF42-AE42))*(AD42-AE42)+AC43</f>
        <v>1.004</v>
      </c>
      <c r="AI42" s="74">
        <f>((AH42-AG42)/(AC42-AB42))*(AA42-AB42)+AG42</f>
        <v>0.9703698716</v>
      </c>
      <c r="AJ42" s="69">
        <v>6</v>
      </c>
      <c r="AK42" s="75">
        <f>LOOKUP(AJ42,$B$26:$B$45,$Q$26:$Q$45)</f>
        <v>4.4</v>
      </c>
      <c r="AL42" s="76">
        <f>LOOKUP(AL41,$AJ$10:$AJ$20,$AK$10:$AK$20)</f>
        <v>4</v>
      </c>
      <c r="AM42" s="76">
        <f>LOOKUP(AM41,$AJ$10:$AJ$20,$AK$10:$AK$20)</f>
        <v>5</v>
      </c>
      <c r="AN42" s="75">
        <f>LOOKUP(AJ42,$B$26:$B$45,$P$26:$P$45)</f>
        <v>0.49748930000000025</v>
      </c>
      <c r="AO42" s="63">
        <f>LOOKUP(AO41,$AB$8:$AF$8,$AB$10:$AD$10)</f>
        <v>0.45</v>
      </c>
      <c r="AP42" s="63">
        <f>LOOKUP(AP41,$AB$8:$AG$8,$AB$10:$AE$10)</f>
        <v>0.5</v>
      </c>
      <c r="AQ42" s="77">
        <f>((AO43-AL43)/(AP42-AO42))*(AN42-AO42)+AL43</f>
        <v>1</v>
      </c>
      <c r="AR42" s="78">
        <f>((AP43-AM43)/(AP42-AO42))*(AN42-AO42)+AM43</f>
        <v>1.0751506419999999</v>
      </c>
      <c r="AS42" s="79">
        <f>((AR42-AQ42)/(AM42-AL42))*(AK42-AL42)+AQ42</f>
        <v>1.0300602568</v>
      </c>
      <c r="AX42" s="153" t="s">
        <v>88</v>
      </c>
      <c r="AY42" s="154">
        <f>LOOKUP(AX43,$AU$19:$AU$23,$AT$19:$AT$24)</f>
        <v>5</v>
      </c>
      <c r="AZ42" s="154"/>
      <c r="BA42" s="154">
        <f>AY42+1</f>
        <v>6</v>
      </c>
      <c r="BB42" s="10"/>
      <c r="BC42" s="10"/>
      <c r="BD42" s="20"/>
      <c r="BF42" s="67" t="s">
        <v>21</v>
      </c>
      <c r="BG42" s="67">
        <f>LOOKUP(BF43,$BF$10:$BF$21,$BE$10:$BE$21)</f>
        <v>5</v>
      </c>
      <c r="BH42" s="67">
        <f>BG42+1</f>
        <v>6</v>
      </c>
      <c r="BI42" s="68"/>
      <c r="BJ42" s="67">
        <f>LOOKUP(BI43,$BF$10:$BI$10,$BF$8:$BK$8)</f>
        <v>4</v>
      </c>
      <c r="BK42" s="67">
        <f>BJ42+1</f>
        <v>5</v>
      </c>
      <c r="BN42" s="69"/>
      <c r="BO42"/>
    </row>
    <row r="43" spans="2:67" s="52" customFormat="1" ht="13.5" customHeight="1" thickBot="1">
      <c r="B43" s="8">
        <v>18</v>
      </c>
      <c r="C43" s="176">
        <v>49</v>
      </c>
      <c r="D43" s="175">
        <v>5.6</v>
      </c>
      <c r="E43" s="175">
        <v>28</v>
      </c>
      <c r="F43" s="175">
        <v>126</v>
      </c>
      <c r="G43" s="175" t="s">
        <v>146</v>
      </c>
      <c r="J43" s="66">
        <f t="shared" si="0"/>
        <v>11.125130875996673</v>
      </c>
      <c r="K43" s="135">
        <f t="shared" si="1"/>
        <v>12.348895272356309</v>
      </c>
      <c r="L43" s="66">
        <f t="shared" si="2"/>
        <v>2.6316120799643485</v>
      </c>
      <c r="P43" s="126">
        <f t="shared" si="3"/>
        <v>0.5389994000000002</v>
      </c>
      <c r="Q43" s="124">
        <f t="shared" si="4"/>
        <v>6.1</v>
      </c>
      <c r="R43" s="129">
        <f t="shared" si="5"/>
        <v>28.1</v>
      </c>
      <c r="S43" s="129">
        <f t="shared" si="6"/>
        <v>57.9</v>
      </c>
      <c r="T43" s="132">
        <f t="shared" si="7"/>
        <v>29.600000000000005</v>
      </c>
      <c r="U43" s="133">
        <f>IF(D43="","",IF(C43&lt;50,AI118,AS118))</f>
        <v>1.0774</v>
      </c>
      <c r="V43" s="133">
        <f>IF(D43="","",BN116)</f>
        <v>0.21030000000000001</v>
      </c>
      <c r="W43" s="134">
        <f t="shared" si="8"/>
        <v>1.044</v>
      </c>
      <c r="X43" s="126">
        <f>BD93</f>
        <v>1.11</v>
      </c>
      <c r="Z43" s="80"/>
      <c r="AB43" s="81">
        <f>HLOOKUP(AE42,$AB$10:$AE$20,AB41)</f>
        <v>0.947</v>
      </c>
      <c r="AC43" s="82">
        <f>HLOOKUP(AE42,$AB$10:$AE$20,AC41)</f>
        <v>1.004</v>
      </c>
      <c r="AD43" s="83"/>
      <c r="AE43" s="81">
        <f>HLOOKUP(AF42,$AB$10:$AE$20,AB41)</f>
        <v>0.948</v>
      </c>
      <c r="AF43" s="82">
        <f>HLOOKUP(AF42,$AB$10:$AE$20,AC41)</f>
        <v>1.004</v>
      </c>
      <c r="AH43" s="57"/>
      <c r="AJ43" s="80"/>
      <c r="AL43" s="87">
        <f>HLOOKUP(AO42,$AK$10:$AN$20,AL41)</f>
        <v>1</v>
      </c>
      <c r="AM43" s="85">
        <f>HLOOKUP(AO42,$AK$10:$AN$20,AM41)</f>
        <v>1.078</v>
      </c>
      <c r="AN43" s="86"/>
      <c r="AO43" s="87">
        <f>HLOOKUP(AP42,$AK$10:$AN$20,AL41)</f>
        <v>1</v>
      </c>
      <c r="AP43" s="88">
        <f>HLOOKUP(AP42,$AK$10:$AN$20,AM41)</f>
        <v>1.075</v>
      </c>
      <c r="AR43" s="57"/>
      <c r="AS43" s="69"/>
      <c r="AW43" s="52">
        <v>13</v>
      </c>
      <c r="AX43" s="155">
        <f>LOOKUP(AW43,$B$26:$B$45,$P$26:$P$45)</f>
        <v>0.5572493000000001</v>
      </c>
      <c r="AY43" s="149">
        <f>LOOKUP(AY42,$AT$19:$AT$24,$AU$19:$AU$23)</f>
        <v>0.5</v>
      </c>
      <c r="AZ43" s="149"/>
      <c r="BA43" s="149">
        <f>LOOKUP(BA42,$AT$19:$AT$24,$AU$19:$AU$23)</f>
        <v>0.6</v>
      </c>
      <c r="BB43" s="149">
        <f>LOOKUP(AY43,$AU$19:$AU$23,$AV$19:$AV$23)</f>
        <v>1.11</v>
      </c>
      <c r="BC43" s="149">
        <f>LOOKUP(BA43,$AU$19:$AU$23,$AV$19:$AV$23)</f>
        <v>1.11</v>
      </c>
      <c r="BD43" s="155">
        <f>IF(AX43=AT87,AU87,((BC43-BB43)/(BA43-AY43))*(AX43-AY43)+BB43)</f>
        <v>1.11</v>
      </c>
      <c r="BE43" s="69">
        <v>7</v>
      </c>
      <c r="BF43" s="106">
        <f>LOOKUP(BE43,$B$26:$B$45,$Q$26:$Q$45)</f>
        <v>4.6</v>
      </c>
      <c r="BG43" s="107">
        <f>LOOKUP(BG42,$BE$10:$BE$21,$BF$10:$BF$21)</f>
        <v>4.5</v>
      </c>
      <c r="BH43" s="107">
        <f>LOOKUP(BH42,$BE$10:$BE$21,$BF$10:$BF$21)</f>
        <v>5</v>
      </c>
      <c r="BI43" s="106">
        <f>LOOKUP(BE43,$B$26:$B$45,$P$26:$P$45)</f>
        <v>0.5572493000000001</v>
      </c>
      <c r="BJ43" s="94">
        <f>LOOKUP(BJ42,$BF$8:$BK$8,$BF$10:$BI$10)</f>
        <v>0.5</v>
      </c>
      <c r="BK43" s="94">
        <f>LOOKUP(BK42,$BF$8:$BK$8,$BF$10:$BI$10)</f>
        <v>0.55</v>
      </c>
      <c r="BL43" s="108">
        <f>((BJ44-BG44)/(BK43-BJ43))*(BI43-BJ43)+BG44</f>
        <v>0.285</v>
      </c>
      <c r="BM43" s="109">
        <f>((BK44-BH44)/(BK43-BJ43))*(BI43-BJ43)+BH44</f>
        <v>0.258</v>
      </c>
      <c r="BN43" s="110">
        <f>((BM43-BL43)/(BH43-BG43))*(BF43-BG43)+BL43</f>
        <v>0.2796</v>
      </c>
      <c r="BO43"/>
    </row>
    <row r="44" spans="2:67" s="52" customFormat="1" ht="13.5" customHeight="1" thickBot="1">
      <c r="B44" s="8">
        <v>19</v>
      </c>
      <c r="C44" s="176">
        <v>56</v>
      </c>
      <c r="D44" s="175">
        <v>5.1</v>
      </c>
      <c r="E44" s="175">
        <v>28</v>
      </c>
      <c r="F44" s="175">
        <v>112</v>
      </c>
      <c r="G44" s="175" t="s">
        <v>146</v>
      </c>
      <c r="J44" s="66">
        <f t="shared" si="0"/>
        <v>9.720397823231378</v>
      </c>
      <c r="K44" s="135">
        <f t="shared" si="1"/>
        <v>10.789641583786832</v>
      </c>
      <c r="L44" s="66">
        <f t="shared" si="2"/>
        <v>2.623873667218616</v>
      </c>
      <c r="P44" s="126">
        <f t="shared" si="3"/>
        <v>0.5389994000000002</v>
      </c>
      <c r="Q44" s="124">
        <f t="shared" si="4"/>
        <v>5.6</v>
      </c>
      <c r="R44" s="129">
        <f t="shared" si="5"/>
        <v>28.1</v>
      </c>
      <c r="S44" s="129">
        <f t="shared" si="6"/>
        <v>58.4</v>
      </c>
      <c r="T44" s="132">
        <f t="shared" si="7"/>
        <v>29.600000000000005</v>
      </c>
      <c r="U44" s="133">
        <f>IF(D44="","",IF(C44&lt;50,AI121,AS121))</f>
        <v>1.1163999999999998</v>
      </c>
      <c r="V44" s="133">
        <f>IF(D44="","",BN119)</f>
        <v>0.23160000000000003</v>
      </c>
      <c r="W44" s="134">
        <f t="shared" si="8"/>
        <v>1.044</v>
      </c>
      <c r="X44" s="126">
        <f>BD95</f>
        <v>1.11</v>
      </c>
      <c r="AA44" s="67" t="s">
        <v>21</v>
      </c>
      <c r="AB44" s="67">
        <f>LOOKUP(AA45,$AB$10:$AB$20,$AA$10:$AA$20)</f>
        <v>4</v>
      </c>
      <c r="AC44" s="67">
        <f>AB44+1</f>
        <v>5</v>
      </c>
      <c r="AD44" s="68"/>
      <c r="AE44" s="67">
        <f>LOOKUP(AD45,$AB$10:$AE$10,$AB$8:$AG$8)</f>
        <v>4</v>
      </c>
      <c r="AF44" s="67">
        <f>AE44+1</f>
        <v>5</v>
      </c>
      <c r="AI44" s="69"/>
      <c r="AK44" s="67" t="s">
        <v>21</v>
      </c>
      <c r="AL44" s="67">
        <f>LOOKUP(AK45,$AK$10:$AK$20,$AJ$10:$AJ$20)</f>
        <v>4</v>
      </c>
      <c r="AM44" s="67">
        <f>AL44+1</f>
        <v>5</v>
      </c>
      <c r="AN44" s="68"/>
      <c r="AO44" s="67">
        <f>LOOKUP(AN45,$AB$10:$AE$10,$AB$8:$AG$8)</f>
        <v>4</v>
      </c>
      <c r="AP44" s="67">
        <f>AO44+1</f>
        <v>5</v>
      </c>
      <c r="AS44" s="69"/>
      <c r="AX44" s="153" t="s">
        <v>88</v>
      </c>
      <c r="AY44" s="154">
        <f>LOOKUP(AX45,$AU$19:$AU$23,$AT$19:$AT$24)</f>
        <v>5</v>
      </c>
      <c r="AZ44" s="154"/>
      <c r="BA44" s="154">
        <f>AY44+1</f>
        <v>6</v>
      </c>
      <c r="BB44" s="10"/>
      <c r="BC44" s="10"/>
      <c r="BD44" s="20"/>
      <c r="BE44" s="80"/>
      <c r="BG44" s="111">
        <f>HLOOKUP(BJ43,$BF$10:$BI$21,BG42)</f>
        <v>0.285</v>
      </c>
      <c r="BH44" s="112">
        <f>HLOOKUP(BJ43,$BF$10:$BI$21,BH42)</f>
        <v>0.258</v>
      </c>
      <c r="BI44" s="113"/>
      <c r="BJ44" s="114">
        <f>HLOOKUP(BK43,$BF$10:$BI$21,BG42)</f>
        <v>0.285</v>
      </c>
      <c r="BK44" s="115">
        <f>HLOOKUP(BK43,$BF$10:$BI$21,BH42)</f>
        <v>0.258</v>
      </c>
      <c r="BM44" s="57"/>
      <c r="BN44" s="69"/>
      <c r="BO44"/>
    </row>
    <row r="45" spans="2:67" s="52" customFormat="1" ht="15" customHeight="1">
      <c r="B45" s="8">
        <v>20</v>
      </c>
      <c r="C45" s="176">
        <v>56</v>
      </c>
      <c r="D45" s="175">
        <v>5.1</v>
      </c>
      <c r="E45" s="175">
        <v>28</v>
      </c>
      <c r="F45" s="175">
        <v>113</v>
      </c>
      <c r="G45" s="175" t="s">
        <v>146</v>
      </c>
      <c r="J45" s="66">
        <f t="shared" si="0"/>
        <v>9.80718708951023</v>
      </c>
      <c r="K45" s="135">
        <f t="shared" si="1"/>
        <v>10.885977669356356</v>
      </c>
      <c r="L45" s="66">
        <f t="shared" si="2"/>
        <v>2.647301110675925</v>
      </c>
      <c r="P45" s="126">
        <f t="shared" si="3"/>
        <v>0.5389994000000002</v>
      </c>
      <c r="Q45" s="124">
        <f t="shared" si="4"/>
        <v>5.6</v>
      </c>
      <c r="R45" s="129">
        <f t="shared" si="5"/>
        <v>28.1</v>
      </c>
      <c r="S45" s="129">
        <f t="shared" si="6"/>
        <v>58.4</v>
      </c>
      <c r="T45" s="132">
        <f t="shared" si="7"/>
        <v>29.600000000000005</v>
      </c>
      <c r="U45" s="133">
        <f>IF(D45="","",IF(C45&lt;50,AI124,AS124))</f>
        <v>1.1163999999999998</v>
      </c>
      <c r="V45" s="133">
        <f>IF(D45="","",BN122)</f>
        <v>0.23160000000000003</v>
      </c>
      <c r="W45" s="134">
        <f t="shared" si="8"/>
        <v>1.044</v>
      </c>
      <c r="X45" s="126">
        <f>BD97</f>
        <v>1.11</v>
      </c>
      <c r="Z45" s="69">
        <v>7</v>
      </c>
      <c r="AA45" s="70">
        <f>LOOKUP(Z45,$B$26:$B$45,$Q$26:$Q$45)</f>
        <v>4.6</v>
      </c>
      <c r="AB45" s="71">
        <f>LOOKUP(AB44,$AA$10:$AA$20,$AB$10:$AB$20)</f>
        <v>4</v>
      </c>
      <c r="AC45" s="71">
        <f>LOOKUP(AC44,$AA$10:$AA$20,$AB$10:$AB$20)</f>
        <v>5</v>
      </c>
      <c r="AD45" s="70">
        <f>LOOKUP(Z45,$B$26:$B$45,$P$26:$P$45)</f>
        <v>0.5572493000000001</v>
      </c>
      <c r="AE45" s="60">
        <f>LOOKUP(AE44,$AB$8:$AF$8,$AB$10:$AD$10)</f>
        <v>0.5</v>
      </c>
      <c r="AF45" s="60">
        <f>LOOKUP(AF44,$AB$8:$AG$8,$AB$10:$AE$10)</f>
        <v>0.55</v>
      </c>
      <c r="AG45" s="72">
        <f>((AE86-AB86)/(AF45-AE45))*(AD45-AE45)+AB86</f>
        <v>0.948</v>
      </c>
      <c r="AH45" s="73">
        <f>((AF86-AC86)/(AF45-AE45))*(AD45-AE45)+AC86</f>
        <v>1.004</v>
      </c>
      <c r="AI45" s="74">
        <f>((AH45-AG45)/(AC45-AB45))*(AA45-AB45)+AG45</f>
        <v>0.9815999999999999</v>
      </c>
      <c r="AJ45" s="69">
        <v>7</v>
      </c>
      <c r="AK45" s="75">
        <f>LOOKUP(AJ45,$B$26:$B$45,$Q$26:$Q$45)</f>
        <v>4.6</v>
      </c>
      <c r="AL45" s="76">
        <f>LOOKUP(AL44,$AJ$10:$AJ$20,$AK$10:$AK$20)</f>
        <v>4</v>
      </c>
      <c r="AM45" s="76">
        <f>LOOKUP(AM44,$AJ$10:$AJ$20,$AK$10:$AK$20)</f>
        <v>5</v>
      </c>
      <c r="AN45" s="75">
        <f>LOOKUP(AJ45,$B$26:$B$45,$P$26:$P$45)</f>
        <v>0.5572493000000001</v>
      </c>
      <c r="AO45" s="63">
        <f>LOOKUP(AO44,$AB$8:$AF$8,$AB$10:$AD$10)</f>
        <v>0.5</v>
      </c>
      <c r="AP45" s="63">
        <f>LOOKUP(AP44,$AB$8:$AG$8,$AB$10:$AE$10)</f>
        <v>0.55</v>
      </c>
      <c r="AQ45" s="77">
        <f>((AO86-AL86)/(AP45-AO45))*(AN45-AO45)+AL86</f>
        <v>1</v>
      </c>
      <c r="AR45" s="78">
        <f>((AP86-AM86)/(AP45-AO45))*(AN45-AO45)+AM86</f>
        <v>1.075</v>
      </c>
      <c r="AS45" s="79">
        <f>((AR45-AQ45)/(AM45-AL45))*(AK45-AL45)+AQ45</f>
        <v>1.045</v>
      </c>
      <c r="AW45" s="52">
        <v>14</v>
      </c>
      <c r="AX45" s="155">
        <f>LOOKUP(AW45,$B$26:$B$45,$P$26:$P$45)</f>
        <v>0.5572493000000001</v>
      </c>
      <c r="AY45" s="149">
        <f>LOOKUP(AY44,$AT$19:$AT$24,$AU$19:$AU$23)</f>
        <v>0.5</v>
      </c>
      <c r="AZ45" s="149"/>
      <c r="BA45" s="149">
        <f>LOOKUP(BA44,$AT$19:$AT$24,$AU$19:$AU$23)</f>
        <v>0.6</v>
      </c>
      <c r="BB45" s="149">
        <f>LOOKUP(AY45,$AU$19:$AU$23,$AV$19:$AV$23)</f>
        <v>1.11</v>
      </c>
      <c r="BC45" s="149">
        <f>LOOKUP(BA45,$AU$19:$AU$23,$AV$19:$AV$23)</f>
        <v>1.11</v>
      </c>
      <c r="BD45" s="155">
        <f>IF(AX45=AT89,AU89,((BC45-BB45)/(BA45-AY45))*(AX45-AY45)+BB45)</f>
        <v>1.11</v>
      </c>
      <c r="BF45" s="67" t="s">
        <v>21</v>
      </c>
      <c r="BG45" s="67">
        <f>LOOKUP(BF86,$BF$10:$BF$21,$BE$10:$BE$21)</f>
        <v>5</v>
      </c>
      <c r="BH45" s="67">
        <f>BG45+1</f>
        <v>6</v>
      </c>
      <c r="BI45" s="68"/>
      <c r="BJ45" s="67">
        <f>LOOKUP(BI86,$BF$10:$BI$10,$BF$8:$BK$8)</f>
        <v>4</v>
      </c>
      <c r="BK45" s="67">
        <f>BJ45+1</f>
        <v>5</v>
      </c>
      <c r="BN45" s="69"/>
      <c r="BO45"/>
    </row>
    <row r="46" spans="2:67" s="52" customFormat="1" ht="15" customHeight="1">
      <c r="B46" s="8">
        <v>21</v>
      </c>
      <c r="C46" s="175">
        <v>45</v>
      </c>
      <c r="D46" s="175">
        <v>5</v>
      </c>
      <c r="E46" s="175">
        <v>26</v>
      </c>
      <c r="F46" s="175">
        <v>162</v>
      </c>
      <c r="G46" s="175" t="s">
        <v>146</v>
      </c>
      <c r="J46" s="66">
        <f>'CálculoMamo2 (2)'!J26</f>
        <v>11.94257958312415</v>
      </c>
      <c r="K46" s="66">
        <f>'CálculoMamo2 (2)'!K26</f>
        <v>13.256263337267807</v>
      </c>
      <c r="L46" s="66">
        <f>'CálculoMamo2 (2)'!L26</f>
        <v>3.0528027978087784</v>
      </c>
      <c r="P46" s="126"/>
      <c r="Q46" s="124"/>
      <c r="R46" s="221"/>
      <c r="S46" s="221"/>
      <c r="T46" s="124"/>
      <c r="U46" s="222"/>
      <c r="V46" s="222"/>
      <c r="W46" s="221"/>
      <c r="X46" s="126"/>
      <c r="Z46" s="69"/>
      <c r="AA46" s="70"/>
      <c r="AB46" s="71"/>
      <c r="AC46" s="71"/>
      <c r="AD46" s="70"/>
      <c r="AE46" s="60"/>
      <c r="AF46" s="60"/>
      <c r="AG46" s="72"/>
      <c r="AH46" s="73"/>
      <c r="AI46" s="74"/>
      <c r="AJ46" s="69"/>
      <c r="AK46" s="75"/>
      <c r="AL46" s="76"/>
      <c r="AM46" s="76"/>
      <c r="AN46" s="75"/>
      <c r="AO46" s="63"/>
      <c r="AP46" s="63"/>
      <c r="AQ46" s="77"/>
      <c r="AR46" s="78"/>
      <c r="AS46" s="79"/>
      <c r="AX46" s="155"/>
      <c r="AY46" s="149"/>
      <c r="AZ46" s="149"/>
      <c r="BA46" s="149"/>
      <c r="BB46" s="149"/>
      <c r="BC46" s="149"/>
      <c r="BD46" s="155"/>
      <c r="BF46" s="67"/>
      <c r="BG46" s="67"/>
      <c r="BH46" s="67"/>
      <c r="BI46" s="68"/>
      <c r="BJ46" s="67"/>
      <c r="BK46" s="67"/>
      <c r="BN46" s="69"/>
      <c r="BO46"/>
    </row>
    <row r="47" spans="2:67" s="52" customFormat="1" ht="15" customHeight="1">
      <c r="B47" s="8">
        <v>22</v>
      </c>
      <c r="C47" s="175">
        <v>45</v>
      </c>
      <c r="D47" s="175">
        <v>5.1</v>
      </c>
      <c r="E47" s="175">
        <v>26</v>
      </c>
      <c r="F47" s="175">
        <v>157</v>
      </c>
      <c r="G47" s="175" t="s">
        <v>146</v>
      </c>
      <c r="J47" s="66">
        <f>'CálculoMamo2 (2)'!J27</f>
        <v>11.613652306330671</v>
      </c>
      <c r="K47" s="66">
        <f>'CálculoMamo2 (2)'!K27</f>
        <v>12.891154060027047</v>
      </c>
      <c r="L47" s="66">
        <f>'CálculoMamo2 (2)'!L27</f>
        <v>2.9321863145467164</v>
      </c>
      <c r="P47" s="126"/>
      <c r="Q47" s="124"/>
      <c r="R47" s="221"/>
      <c r="S47" s="221"/>
      <c r="T47" s="124"/>
      <c r="U47" s="222"/>
      <c r="V47" s="222"/>
      <c r="W47" s="221"/>
      <c r="X47" s="126"/>
      <c r="Z47" s="69"/>
      <c r="AA47" s="70"/>
      <c r="AB47" s="71"/>
      <c r="AC47" s="71"/>
      <c r="AD47" s="70"/>
      <c r="AE47" s="60"/>
      <c r="AF47" s="60"/>
      <c r="AG47" s="72"/>
      <c r="AH47" s="73"/>
      <c r="AI47" s="74"/>
      <c r="AJ47" s="69"/>
      <c r="AK47" s="75"/>
      <c r="AL47" s="76"/>
      <c r="AM47" s="76"/>
      <c r="AN47" s="75"/>
      <c r="AO47" s="63"/>
      <c r="AP47" s="63"/>
      <c r="AQ47" s="77"/>
      <c r="AR47" s="78"/>
      <c r="AS47" s="79"/>
      <c r="AX47" s="155"/>
      <c r="AY47" s="149"/>
      <c r="AZ47" s="149"/>
      <c r="BA47" s="149"/>
      <c r="BB47" s="149"/>
      <c r="BC47" s="149"/>
      <c r="BD47" s="155"/>
      <c r="BF47" s="67"/>
      <c r="BG47" s="67"/>
      <c r="BH47" s="67"/>
      <c r="BI47" s="68"/>
      <c r="BJ47" s="67"/>
      <c r="BK47" s="67"/>
      <c r="BN47" s="69"/>
      <c r="BO47"/>
    </row>
    <row r="48" spans="2:67" s="52" customFormat="1" ht="15" customHeight="1">
      <c r="B48" s="8">
        <v>23</v>
      </c>
      <c r="C48" s="175">
        <v>44</v>
      </c>
      <c r="D48" s="175">
        <v>4.1</v>
      </c>
      <c r="E48" s="175">
        <v>28</v>
      </c>
      <c r="F48" s="175">
        <v>62</v>
      </c>
      <c r="G48" s="175" t="s">
        <v>146</v>
      </c>
      <c r="J48" s="66">
        <f>'CálculoMamo2 (2)'!J28</f>
        <v>5.201283315761431</v>
      </c>
      <c r="K48" s="66">
        <f>'CálculoMamo2 (2)'!K28</f>
        <v>5.773424480495189</v>
      </c>
      <c r="L48" s="66">
        <f>'CálculoMamo2 (2)'!L28</f>
        <v>1.4903309686244264</v>
      </c>
      <c r="P48" s="126"/>
      <c r="Q48" s="124"/>
      <c r="R48" s="221"/>
      <c r="S48" s="221"/>
      <c r="T48" s="124"/>
      <c r="U48" s="222"/>
      <c r="V48" s="222"/>
      <c r="W48" s="221"/>
      <c r="X48" s="126"/>
      <c r="Z48" s="69"/>
      <c r="AA48" s="70"/>
      <c r="AB48" s="71"/>
      <c r="AC48" s="71"/>
      <c r="AD48" s="70"/>
      <c r="AE48" s="60"/>
      <c r="AF48" s="60"/>
      <c r="AG48" s="72"/>
      <c r="AH48" s="73"/>
      <c r="AI48" s="74"/>
      <c r="AJ48" s="69"/>
      <c r="AK48" s="75"/>
      <c r="AL48" s="76"/>
      <c r="AM48" s="76"/>
      <c r="AN48" s="75"/>
      <c r="AO48" s="63"/>
      <c r="AP48" s="63"/>
      <c r="AQ48" s="77"/>
      <c r="AR48" s="78"/>
      <c r="AS48" s="79"/>
      <c r="AX48" s="155"/>
      <c r="AY48" s="149"/>
      <c r="AZ48" s="149"/>
      <c r="BA48" s="149"/>
      <c r="BB48" s="149"/>
      <c r="BC48" s="149"/>
      <c r="BD48" s="155"/>
      <c r="BF48" s="67"/>
      <c r="BG48" s="67"/>
      <c r="BH48" s="67"/>
      <c r="BI48" s="68"/>
      <c r="BJ48" s="67"/>
      <c r="BK48" s="67"/>
      <c r="BN48" s="69"/>
      <c r="BO48"/>
    </row>
    <row r="49" spans="2:67" s="52" customFormat="1" ht="15" customHeight="1">
      <c r="B49" s="8">
        <v>24</v>
      </c>
      <c r="C49" s="175">
        <v>54</v>
      </c>
      <c r="D49" s="175">
        <v>4.9</v>
      </c>
      <c r="E49" s="175">
        <v>27</v>
      </c>
      <c r="F49" s="175">
        <v>114</v>
      </c>
      <c r="G49" s="175" t="s">
        <v>148</v>
      </c>
      <c r="J49" s="66">
        <f>'CálculoMamo2 (2)'!J29</f>
        <v>6.853476164249336</v>
      </c>
      <c r="K49" s="66">
        <f>'CálculoMamo2 (2)'!K29</f>
        <v>7.607358542316764</v>
      </c>
      <c r="L49" s="66">
        <f>'CálculoMamo2 (2)'!L29</f>
        <v>1.8965480786948916</v>
      </c>
      <c r="P49" s="126"/>
      <c r="Q49" s="124"/>
      <c r="R49" s="221"/>
      <c r="S49" s="221"/>
      <c r="T49" s="124"/>
      <c r="U49" s="222"/>
      <c r="V49" s="222"/>
      <c r="W49" s="221"/>
      <c r="X49" s="126"/>
      <c r="Z49" s="69"/>
      <c r="AA49" s="70"/>
      <c r="AB49" s="71"/>
      <c r="AC49" s="71"/>
      <c r="AD49" s="70"/>
      <c r="AE49" s="60"/>
      <c r="AF49" s="60"/>
      <c r="AG49" s="72"/>
      <c r="AH49" s="73"/>
      <c r="AI49" s="74"/>
      <c r="AJ49" s="69"/>
      <c r="AK49" s="75"/>
      <c r="AL49" s="76"/>
      <c r="AM49" s="76"/>
      <c r="AN49" s="75"/>
      <c r="AO49" s="63"/>
      <c r="AP49" s="63"/>
      <c r="AQ49" s="77"/>
      <c r="AR49" s="78"/>
      <c r="AS49" s="79"/>
      <c r="AX49" s="155"/>
      <c r="AY49" s="149"/>
      <c r="AZ49" s="149"/>
      <c r="BA49" s="149"/>
      <c r="BB49" s="149"/>
      <c r="BC49" s="149"/>
      <c r="BD49" s="155"/>
      <c r="BF49" s="67"/>
      <c r="BG49" s="67"/>
      <c r="BH49" s="67"/>
      <c r="BI49" s="68"/>
      <c r="BJ49" s="67"/>
      <c r="BK49" s="67"/>
      <c r="BN49" s="69"/>
      <c r="BO49"/>
    </row>
    <row r="50" spans="2:67" s="52" customFormat="1" ht="15" customHeight="1">
      <c r="B50" s="8">
        <v>25</v>
      </c>
      <c r="C50" s="175">
        <v>50</v>
      </c>
      <c r="D50" s="175">
        <v>5.2</v>
      </c>
      <c r="E50" s="175">
        <v>27</v>
      </c>
      <c r="F50" s="175">
        <v>94</v>
      </c>
      <c r="G50" s="175" t="s">
        <v>148</v>
      </c>
      <c r="J50" s="66">
        <f>'CálculoMamo2 (2)'!J30</f>
        <v>5.709420518361829</v>
      </c>
      <c r="K50" s="66">
        <f>'CálculoMamo2 (2)'!K30</f>
        <v>6.33745677538163</v>
      </c>
      <c r="L50" s="66">
        <f>'CálculoMamo2 (2)'!L30</f>
        <v>1.521236075740411</v>
      </c>
      <c r="P50" s="126"/>
      <c r="Q50" s="124"/>
      <c r="R50" s="221"/>
      <c r="S50" s="221"/>
      <c r="T50" s="124"/>
      <c r="U50" s="222"/>
      <c r="V50" s="222"/>
      <c r="W50" s="221"/>
      <c r="X50" s="126"/>
      <c r="Z50" s="69"/>
      <c r="AA50" s="70"/>
      <c r="AB50" s="71"/>
      <c r="AC50" s="71"/>
      <c r="AD50" s="70"/>
      <c r="AE50" s="60"/>
      <c r="AF50" s="60"/>
      <c r="AG50" s="72"/>
      <c r="AH50" s="73"/>
      <c r="AI50" s="74"/>
      <c r="AJ50" s="69"/>
      <c r="AK50" s="75"/>
      <c r="AL50" s="76"/>
      <c r="AM50" s="76"/>
      <c r="AN50" s="75"/>
      <c r="AO50" s="63"/>
      <c r="AP50" s="63"/>
      <c r="AQ50" s="77"/>
      <c r="AR50" s="78"/>
      <c r="AS50" s="79"/>
      <c r="AX50" s="155"/>
      <c r="AY50" s="149"/>
      <c r="AZ50" s="149"/>
      <c r="BA50" s="149"/>
      <c r="BB50" s="149"/>
      <c r="BC50" s="149"/>
      <c r="BD50" s="155"/>
      <c r="BF50" s="67"/>
      <c r="BG50" s="67"/>
      <c r="BH50" s="67"/>
      <c r="BI50" s="68"/>
      <c r="BJ50" s="67"/>
      <c r="BK50" s="67"/>
      <c r="BN50" s="69"/>
      <c r="BO50"/>
    </row>
    <row r="51" spans="2:67" s="52" customFormat="1" ht="15" customHeight="1">
      <c r="B51" s="8">
        <v>26</v>
      </c>
      <c r="C51" s="175">
        <v>45</v>
      </c>
      <c r="D51" s="175">
        <v>3.9</v>
      </c>
      <c r="E51" s="175">
        <v>26</v>
      </c>
      <c r="F51" s="175">
        <v>84</v>
      </c>
      <c r="G51" s="175" t="s">
        <v>148</v>
      </c>
      <c r="J51" s="66">
        <f>'CálculoMamo2 (2)'!J31</f>
        <v>4.067121003972275</v>
      </c>
      <c r="K51" s="66">
        <f>'CálculoMamo2 (2)'!K31</f>
        <v>4.512462050268291</v>
      </c>
      <c r="L51" s="66">
        <f>'CálculoMamo2 (2)'!L31</f>
        <v>1.1957996550027086</v>
      </c>
      <c r="P51" s="126"/>
      <c r="Q51" s="124"/>
      <c r="R51" s="221"/>
      <c r="S51" s="221"/>
      <c r="T51" s="124"/>
      <c r="U51" s="222"/>
      <c r="V51" s="222"/>
      <c r="W51" s="221"/>
      <c r="X51" s="126"/>
      <c r="Z51" s="69"/>
      <c r="AA51" s="70"/>
      <c r="AB51" s="71"/>
      <c r="AC51" s="71"/>
      <c r="AD51" s="70"/>
      <c r="AE51" s="60"/>
      <c r="AF51" s="60"/>
      <c r="AG51" s="72"/>
      <c r="AH51" s="73"/>
      <c r="AI51" s="74"/>
      <c r="AJ51" s="69"/>
      <c r="AK51" s="75"/>
      <c r="AL51" s="76"/>
      <c r="AM51" s="76"/>
      <c r="AN51" s="75"/>
      <c r="AO51" s="63"/>
      <c r="AP51" s="63"/>
      <c r="AQ51" s="77"/>
      <c r="AR51" s="78"/>
      <c r="AS51" s="79"/>
      <c r="AX51" s="155"/>
      <c r="AY51" s="149"/>
      <c r="AZ51" s="149"/>
      <c r="BA51" s="149"/>
      <c r="BB51" s="149"/>
      <c r="BC51" s="149"/>
      <c r="BD51" s="155"/>
      <c r="BF51" s="67"/>
      <c r="BG51" s="67"/>
      <c r="BH51" s="67"/>
      <c r="BI51" s="68"/>
      <c r="BJ51" s="67"/>
      <c r="BK51" s="67"/>
      <c r="BN51" s="69"/>
      <c r="BO51"/>
    </row>
    <row r="52" spans="2:67" s="52" customFormat="1" ht="15" customHeight="1">
      <c r="B52" s="8">
        <v>27</v>
      </c>
      <c r="C52" s="175">
        <v>45</v>
      </c>
      <c r="D52" s="175">
        <v>4.1</v>
      </c>
      <c r="E52" s="175">
        <v>28</v>
      </c>
      <c r="F52" s="175">
        <v>66</v>
      </c>
      <c r="G52" s="175" t="s">
        <v>148</v>
      </c>
      <c r="J52" s="66">
        <f>'CálculoMamo2 (2)'!J32</f>
        <v>4.601571268237936</v>
      </c>
      <c r="K52" s="66">
        <f>'CálculoMamo2 (2)'!K32</f>
        <v>5.107744107744109</v>
      </c>
      <c r="L52" s="66">
        <f>'CálculoMamo2 (2)'!L32</f>
        <v>1.3184946385454548</v>
      </c>
      <c r="P52" s="126"/>
      <c r="Q52" s="124"/>
      <c r="R52" s="221"/>
      <c r="S52" s="221"/>
      <c r="T52" s="124"/>
      <c r="U52" s="222"/>
      <c r="V52" s="222"/>
      <c r="W52" s="221"/>
      <c r="X52" s="126"/>
      <c r="Z52" s="69"/>
      <c r="AA52" s="70"/>
      <c r="AB52" s="71"/>
      <c r="AC52" s="71"/>
      <c r="AD52" s="70"/>
      <c r="AE52" s="60"/>
      <c r="AF52" s="60"/>
      <c r="AG52" s="72"/>
      <c r="AH52" s="73"/>
      <c r="AI52" s="74"/>
      <c r="AJ52" s="69"/>
      <c r="AK52" s="75"/>
      <c r="AL52" s="76"/>
      <c r="AM52" s="76"/>
      <c r="AN52" s="75"/>
      <c r="AO52" s="63"/>
      <c r="AP52" s="63"/>
      <c r="AQ52" s="77"/>
      <c r="AR52" s="78"/>
      <c r="AS52" s="79"/>
      <c r="AX52" s="155"/>
      <c r="AY52" s="149"/>
      <c r="AZ52" s="149"/>
      <c r="BA52" s="149"/>
      <c r="BB52" s="149"/>
      <c r="BC52" s="149"/>
      <c r="BD52" s="155"/>
      <c r="BF52" s="67"/>
      <c r="BG52" s="67"/>
      <c r="BH52" s="67"/>
      <c r="BI52" s="68"/>
      <c r="BJ52" s="67"/>
      <c r="BK52" s="67"/>
      <c r="BN52" s="69"/>
      <c r="BO52"/>
    </row>
    <row r="53" spans="2:67" s="52" customFormat="1" ht="15" customHeight="1">
      <c r="B53" s="8">
        <v>28</v>
      </c>
      <c r="C53" s="175">
        <v>43</v>
      </c>
      <c r="D53" s="175">
        <v>4.4</v>
      </c>
      <c r="E53" s="175">
        <v>28</v>
      </c>
      <c r="F53" s="175">
        <v>103</v>
      </c>
      <c r="G53" s="175" t="s">
        <v>148</v>
      </c>
      <c r="J53" s="66">
        <f>'CálculoMamo2 (2)'!J33</f>
        <v>7.254331040050848</v>
      </c>
      <c r="K53" s="66">
        <f>'CálculoMamo2 (2)'!K33</f>
        <v>8.052307454456441</v>
      </c>
      <c r="L53" s="66">
        <f>'CálculoMamo2 (2)'!L33</f>
        <v>1.9916738060256125</v>
      </c>
      <c r="P53" s="126"/>
      <c r="Q53" s="124"/>
      <c r="R53" s="221"/>
      <c r="S53" s="221"/>
      <c r="T53" s="124"/>
      <c r="U53" s="222"/>
      <c r="V53" s="222"/>
      <c r="W53" s="221"/>
      <c r="X53" s="126"/>
      <c r="Z53" s="69"/>
      <c r="AA53" s="70"/>
      <c r="AB53" s="71"/>
      <c r="AC53" s="71"/>
      <c r="AD53" s="70"/>
      <c r="AE53" s="60"/>
      <c r="AF53" s="60"/>
      <c r="AG53" s="72"/>
      <c r="AH53" s="73"/>
      <c r="AI53" s="74"/>
      <c r="AJ53" s="69"/>
      <c r="AK53" s="75"/>
      <c r="AL53" s="76"/>
      <c r="AM53" s="76"/>
      <c r="AN53" s="75"/>
      <c r="AO53" s="63"/>
      <c r="AP53" s="63"/>
      <c r="AQ53" s="77"/>
      <c r="AR53" s="78"/>
      <c r="AS53" s="79"/>
      <c r="AX53" s="155"/>
      <c r="AY53" s="149"/>
      <c r="AZ53" s="149"/>
      <c r="BA53" s="149"/>
      <c r="BB53" s="149"/>
      <c r="BC53" s="149"/>
      <c r="BD53" s="155"/>
      <c r="BF53" s="67"/>
      <c r="BG53" s="67"/>
      <c r="BH53" s="67"/>
      <c r="BI53" s="68"/>
      <c r="BJ53" s="67"/>
      <c r="BK53" s="67"/>
      <c r="BN53" s="69"/>
      <c r="BO53"/>
    </row>
    <row r="54" spans="2:67" s="52" customFormat="1" ht="15" customHeight="1">
      <c r="B54" s="8">
        <v>29</v>
      </c>
      <c r="C54" s="175">
        <v>43</v>
      </c>
      <c r="D54" s="175">
        <v>4.8</v>
      </c>
      <c r="E54" s="175">
        <v>28</v>
      </c>
      <c r="F54" s="175">
        <v>126</v>
      </c>
      <c r="G54" s="175" t="s">
        <v>148</v>
      </c>
      <c r="J54" s="66">
        <f>'CálculoMamo2 (2)'!J34</f>
        <v>8.995585789783759</v>
      </c>
      <c r="K54" s="66">
        <f>'CálculoMamo2 (2)'!K34</f>
        <v>9.985100226659974</v>
      </c>
      <c r="L54" s="66">
        <f>'CálculoMamo2 (2)'!L34</f>
        <v>2.3544188599834346</v>
      </c>
      <c r="P54" s="126"/>
      <c r="Q54" s="124"/>
      <c r="R54" s="221"/>
      <c r="S54" s="221"/>
      <c r="T54" s="124"/>
      <c r="U54" s="222"/>
      <c r="V54" s="222"/>
      <c r="W54" s="221"/>
      <c r="X54" s="126"/>
      <c r="Z54" s="69"/>
      <c r="AA54" s="70"/>
      <c r="AB54" s="71"/>
      <c r="AC54" s="71"/>
      <c r="AD54" s="70"/>
      <c r="AE54" s="60"/>
      <c r="AF54" s="60"/>
      <c r="AG54" s="72"/>
      <c r="AH54" s="73"/>
      <c r="AI54" s="74"/>
      <c r="AJ54" s="69"/>
      <c r="AK54" s="75"/>
      <c r="AL54" s="76"/>
      <c r="AM54" s="76"/>
      <c r="AN54" s="75"/>
      <c r="AO54" s="63"/>
      <c r="AP54" s="63"/>
      <c r="AQ54" s="77"/>
      <c r="AR54" s="78"/>
      <c r="AS54" s="79"/>
      <c r="AX54" s="155"/>
      <c r="AY54" s="149"/>
      <c r="AZ54" s="149"/>
      <c r="BA54" s="149"/>
      <c r="BB54" s="149"/>
      <c r="BC54" s="149"/>
      <c r="BD54" s="155"/>
      <c r="BF54" s="67"/>
      <c r="BG54" s="67"/>
      <c r="BH54" s="67"/>
      <c r="BI54" s="68"/>
      <c r="BJ54" s="67"/>
      <c r="BK54" s="67"/>
      <c r="BN54" s="69"/>
      <c r="BO54"/>
    </row>
    <row r="55" spans="2:67" s="52" customFormat="1" ht="15" customHeight="1">
      <c r="B55" s="8">
        <v>30</v>
      </c>
      <c r="C55" s="176">
        <v>58</v>
      </c>
      <c r="D55" s="175">
        <v>4.9</v>
      </c>
      <c r="E55" s="175">
        <v>27</v>
      </c>
      <c r="F55" s="175">
        <v>114</v>
      </c>
      <c r="G55" s="175" t="s">
        <v>148</v>
      </c>
      <c r="J55" s="66">
        <f>'CálculoMamo2 (2)'!J35</f>
        <v>6.853476164249336</v>
      </c>
      <c r="K55" s="66">
        <f>'CálculoMamo2 (2)'!K35</f>
        <v>7.607358542316764</v>
      </c>
      <c r="L55" s="66">
        <f>'CálculoMamo2 (2)'!L35</f>
        <v>1.8965480786948916</v>
      </c>
      <c r="P55" s="126"/>
      <c r="Q55" s="124"/>
      <c r="R55" s="221"/>
      <c r="S55" s="221"/>
      <c r="T55" s="124"/>
      <c r="U55" s="222"/>
      <c r="V55" s="222"/>
      <c r="W55" s="221"/>
      <c r="X55" s="126"/>
      <c r="Z55" s="69"/>
      <c r="AA55" s="70"/>
      <c r="AB55" s="71"/>
      <c r="AC55" s="71"/>
      <c r="AD55" s="70"/>
      <c r="AE55" s="60"/>
      <c r="AF55" s="60"/>
      <c r="AG55" s="72"/>
      <c r="AH55" s="73"/>
      <c r="AI55" s="74"/>
      <c r="AJ55" s="69"/>
      <c r="AK55" s="75"/>
      <c r="AL55" s="76"/>
      <c r="AM55" s="76"/>
      <c r="AN55" s="75"/>
      <c r="AO55" s="63"/>
      <c r="AP55" s="63"/>
      <c r="AQ55" s="77"/>
      <c r="AR55" s="78"/>
      <c r="AS55" s="79"/>
      <c r="AX55" s="155"/>
      <c r="AY55" s="149"/>
      <c r="AZ55" s="149"/>
      <c r="BA55" s="149"/>
      <c r="BB55" s="149"/>
      <c r="BC55" s="149"/>
      <c r="BD55" s="155"/>
      <c r="BF55" s="67"/>
      <c r="BG55" s="67"/>
      <c r="BH55" s="67"/>
      <c r="BI55" s="68"/>
      <c r="BJ55" s="67"/>
      <c r="BK55" s="67"/>
      <c r="BN55" s="69"/>
      <c r="BO55"/>
    </row>
    <row r="56" spans="2:67" s="52" customFormat="1" ht="15" customHeight="1">
      <c r="B56" s="8">
        <v>31</v>
      </c>
      <c r="C56" s="176">
        <v>58</v>
      </c>
      <c r="D56" s="175">
        <v>4.9</v>
      </c>
      <c r="E56" s="175">
        <v>27</v>
      </c>
      <c r="F56" s="175">
        <v>107</v>
      </c>
      <c r="G56" s="175" t="s">
        <v>148</v>
      </c>
      <c r="J56" s="66">
        <f>'CálculoMamo2 (2)'!J36</f>
        <v>6.43264868047964</v>
      </c>
      <c r="K56" s="66">
        <f>'CálculoMamo2 (2)'!K36</f>
        <v>7.140240035332401</v>
      </c>
      <c r="L56" s="66">
        <f>'CálculoMamo2 (2)'!L36</f>
        <v>1.7800933721083634</v>
      </c>
      <c r="P56" s="126"/>
      <c r="Q56" s="124"/>
      <c r="R56" s="221"/>
      <c r="S56" s="221"/>
      <c r="T56" s="124"/>
      <c r="U56" s="222"/>
      <c r="V56" s="222"/>
      <c r="W56" s="221"/>
      <c r="X56" s="126"/>
      <c r="Z56" s="69"/>
      <c r="AA56" s="70"/>
      <c r="AB56" s="71"/>
      <c r="AC56" s="71"/>
      <c r="AD56" s="70"/>
      <c r="AE56" s="60"/>
      <c r="AF56" s="60"/>
      <c r="AG56" s="72"/>
      <c r="AH56" s="73"/>
      <c r="AI56" s="74"/>
      <c r="AJ56" s="69"/>
      <c r="AK56" s="75"/>
      <c r="AL56" s="76"/>
      <c r="AM56" s="76"/>
      <c r="AN56" s="75"/>
      <c r="AO56" s="63"/>
      <c r="AP56" s="63"/>
      <c r="AQ56" s="77"/>
      <c r="AR56" s="78"/>
      <c r="AS56" s="79"/>
      <c r="AX56" s="155"/>
      <c r="AY56" s="149"/>
      <c r="AZ56" s="149"/>
      <c r="BA56" s="149"/>
      <c r="BB56" s="149"/>
      <c r="BC56" s="149"/>
      <c r="BD56" s="155"/>
      <c r="BF56" s="67"/>
      <c r="BG56" s="67"/>
      <c r="BH56" s="67"/>
      <c r="BI56" s="68"/>
      <c r="BJ56" s="67"/>
      <c r="BK56" s="67"/>
      <c r="BN56" s="69"/>
      <c r="BO56"/>
    </row>
    <row r="57" spans="2:67" s="52" customFormat="1" ht="15" customHeight="1">
      <c r="B57" s="8">
        <v>32</v>
      </c>
      <c r="C57" s="176">
        <v>49</v>
      </c>
      <c r="D57" s="175">
        <v>5.3</v>
      </c>
      <c r="E57" s="175">
        <v>28</v>
      </c>
      <c r="F57" s="175">
        <v>116</v>
      </c>
      <c r="G57" s="175" t="s">
        <v>148</v>
      </c>
      <c r="J57" s="66">
        <f>'CálculoMamo2 (2)'!J37</f>
        <v>8.424558047259717</v>
      </c>
      <c r="K57" s="66">
        <f>'CálculoMamo2 (2)'!K37</f>
        <v>9.351259432458287</v>
      </c>
      <c r="L57" s="66">
        <f>'CálculoMamo2 (2)'!L37</f>
        <v>2.0724509200161547</v>
      </c>
      <c r="P57" s="126"/>
      <c r="Q57" s="124"/>
      <c r="R57" s="221"/>
      <c r="S57" s="221"/>
      <c r="T57" s="124"/>
      <c r="U57" s="222"/>
      <c r="V57" s="222"/>
      <c r="W57" s="221"/>
      <c r="X57" s="126"/>
      <c r="Z57" s="69"/>
      <c r="AA57" s="70"/>
      <c r="AB57" s="71"/>
      <c r="AC57" s="71"/>
      <c r="AD57" s="70"/>
      <c r="AE57" s="60"/>
      <c r="AF57" s="60"/>
      <c r="AG57" s="72"/>
      <c r="AH57" s="73"/>
      <c r="AI57" s="74"/>
      <c r="AJ57" s="69"/>
      <c r="AK57" s="75"/>
      <c r="AL57" s="76"/>
      <c r="AM57" s="76"/>
      <c r="AN57" s="75"/>
      <c r="AO57" s="63"/>
      <c r="AP57" s="63"/>
      <c r="AQ57" s="77"/>
      <c r="AR57" s="78"/>
      <c r="AS57" s="79"/>
      <c r="AX57" s="155"/>
      <c r="AY57" s="149"/>
      <c r="AZ57" s="149"/>
      <c r="BA57" s="149"/>
      <c r="BB57" s="149"/>
      <c r="BC57" s="149"/>
      <c r="BD57" s="155"/>
      <c r="BF57" s="67"/>
      <c r="BG57" s="67"/>
      <c r="BH57" s="67"/>
      <c r="BI57" s="68"/>
      <c r="BJ57" s="67"/>
      <c r="BK57" s="67"/>
      <c r="BN57" s="69"/>
      <c r="BO57"/>
    </row>
    <row r="58" spans="2:67" s="52" customFormat="1" ht="15" customHeight="1">
      <c r="B58" s="8">
        <v>33</v>
      </c>
      <c r="C58" s="176">
        <v>49</v>
      </c>
      <c r="D58" s="175">
        <v>5.6</v>
      </c>
      <c r="E58" s="175">
        <v>28</v>
      </c>
      <c r="F58" s="175">
        <v>126</v>
      </c>
      <c r="G58" s="175" t="s">
        <v>148</v>
      </c>
      <c r="J58" s="66">
        <f>'CálculoMamo2 (2)'!J38</f>
        <v>9.24588579559183</v>
      </c>
      <c r="K58" s="66">
        <f>'CálculoMamo2 (2)'!K38</f>
        <v>10.262933233106933</v>
      </c>
      <c r="L58" s="66">
        <f>'CálculoMamo2 (2)'!L38</f>
        <v>2.1870830124028036</v>
      </c>
      <c r="P58" s="126"/>
      <c r="Q58" s="124"/>
      <c r="R58" s="221"/>
      <c r="S58" s="221"/>
      <c r="T58" s="124"/>
      <c r="U58" s="222"/>
      <c r="V58" s="222"/>
      <c r="W58" s="221"/>
      <c r="X58" s="126"/>
      <c r="Z58" s="69"/>
      <c r="AA58" s="70"/>
      <c r="AB58" s="71"/>
      <c r="AC58" s="71"/>
      <c r="AD58" s="70"/>
      <c r="AE58" s="60"/>
      <c r="AF58" s="60"/>
      <c r="AG58" s="72"/>
      <c r="AH58" s="73"/>
      <c r="AI58" s="74"/>
      <c r="AJ58" s="69"/>
      <c r="AK58" s="75"/>
      <c r="AL58" s="76"/>
      <c r="AM58" s="76"/>
      <c r="AN58" s="75"/>
      <c r="AO58" s="63"/>
      <c r="AP58" s="63"/>
      <c r="AQ58" s="77"/>
      <c r="AR58" s="78"/>
      <c r="AS58" s="79"/>
      <c r="AX58" s="155"/>
      <c r="AY58" s="149"/>
      <c r="AZ58" s="149"/>
      <c r="BA58" s="149"/>
      <c r="BB58" s="149"/>
      <c r="BC58" s="149"/>
      <c r="BD58" s="155"/>
      <c r="BF58" s="67"/>
      <c r="BG58" s="67"/>
      <c r="BH58" s="67"/>
      <c r="BI58" s="68"/>
      <c r="BJ58" s="67"/>
      <c r="BK58" s="67"/>
      <c r="BN58" s="69"/>
      <c r="BO58"/>
    </row>
    <row r="59" spans="2:67" s="52" customFormat="1" ht="15" customHeight="1">
      <c r="B59" s="8">
        <v>34</v>
      </c>
      <c r="C59" s="176">
        <v>56</v>
      </c>
      <c r="D59" s="175">
        <v>5.1</v>
      </c>
      <c r="E59" s="175">
        <v>28</v>
      </c>
      <c r="F59" s="175">
        <v>112</v>
      </c>
      <c r="G59" s="175" t="s">
        <v>148</v>
      </c>
      <c r="J59" s="66">
        <f>'CálculoMamo2 (2)'!J39</f>
        <v>8.078438731469321</v>
      </c>
      <c r="K59" s="66">
        <f>'CálculoMamo2 (2)'!K39</f>
        <v>8.967066991930947</v>
      </c>
      <c r="L59" s="66">
        <f>'CálculoMamo2 (2)'!L39</f>
        <v>2.180651763972228</v>
      </c>
      <c r="P59" s="126"/>
      <c r="Q59" s="124"/>
      <c r="R59" s="221"/>
      <c r="S59" s="221"/>
      <c r="T59" s="124"/>
      <c r="U59" s="222"/>
      <c r="V59" s="222"/>
      <c r="W59" s="221"/>
      <c r="X59" s="126"/>
      <c r="Z59" s="69"/>
      <c r="AA59" s="70"/>
      <c r="AB59" s="71"/>
      <c r="AC59" s="71"/>
      <c r="AD59" s="70"/>
      <c r="AE59" s="60"/>
      <c r="AF59" s="60"/>
      <c r="AG59" s="72"/>
      <c r="AH59" s="73"/>
      <c r="AI59" s="74"/>
      <c r="AJ59" s="69"/>
      <c r="AK59" s="75"/>
      <c r="AL59" s="76"/>
      <c r="AM59" s="76"/>
      <c r="AN59" s="75"/>
      <c r="AO59" s="63"/>
      <c r="AP59" s="63"/>
      <c r="AQ59" s="77"/>
      <c r="AR59" s="78"/>
      <c r="AS59" s="79"/>
      <c r="AX59" s="155"/>
      <c r="AY59" s="149"/>
      <c r="AZ59" s="149"/>
      <c r="BA59" s="149"/>
      <c r="BB59" s="149"/>
      <c r="BC59" s="149"/>
      <c r="BD59" s="155"/>
      <c r="BF59" s="67"/>
      <c r="BG59" s="67"/>
      <c r="BH59" s="67"/>
      <c r="BI59" s="68"/>
      <c r="BJ59" s="67"/>
      <c r="BK59" s="67"/>
      <c r="BN59" s="69"/>
      <c r="BO59"/>
    </row>
    <row r="60" spans="2:67" s="52" customFormat="1" ht="15" customHeight="1">
      <c r="B60" s="8">
        <v>35</v>
      </c>
      <c r="C60" s="176">
        <v>56</v>
      </c>
      <c r="D60" s="175">
        <v>5.5</v>
      </c>
      <c r="E60" s="175">
        <v>28</v>
      </c>
      <c r="F60" s="175">
        <v>134</v>
      </c>
      <c r="G60" s="175" t="s">
        <v>146</v>
      </c>
      <c r="J60" s="66">
        <f>'CálculoMamo2 (2)'!J40</f>
        <v>11.790725326991678</v>
      </c>
      <c r="K60" s="66">
        <f>'CálculoMamo2 (2)'!K40</f>
        <v>13.087705112960764</v>
      </c>
      <c r="L60" s="66">
        <f>'CálculoMamo2 (2)'!L40</f>
        <v>3.013566772965518</v>
      </c>
      <c r="P60" s="126"/>
      <c r="Q60" s="124"/>
      <c r="R60" s="221"/>
      <c r="S60" s="221"/>
      <c r="T60" s="124"/>
      <c r="U60" s="222"/>
      <c r="V60" s="222"/>
      <c r="W60" s="221"/>
      <c r="X60" s="126"/>
      <c r="Z60" s="69"/>
      <c r="AA60" s="70"/>
      <c r="AB60" s="71"/>
      <c r="AC60" s="71"/>
      <c r="AD60" s="70"/>
      <c r="AE60" s="60"/>
      <c r="AF60" s="60"/>
      <c r="AG60" s="72"/>
      <c r="AH60" s="73"/>
      <c r="AI60" s="74"/>
      <c r="AJ60" s="69"/>
      <c r="AK60" s="75"/>
      <c r="AL60" s="76"/>
      <c r="AM60" s="76"/>
      <c r="AN60" s="75"/>
      <c r="AO60" s="63"/>
      <c r="AP60" s="63"/>
      <c r="AQ60" s="77"/>
      <c r="AR60" s="78"/>
      <c r="AS60" s="79"/>
      <c r="AX60" s="155"/>
      <c r="AY60" s="149"/>
      <c r="AZ60" s="149"/>
      <c r="BA60" s="149"/>
      <c r="BB60" s="149"/>
      <c r="BC60" s="149"/>
      <c r="BD60" s="155"/>
      <c r="BF60" s="67"/>
      <c r="BG60" s="67"/>
      <c r="BH60" s="67"/>
      <c r="BI60" s="68"/>
      <c r="BJ60" s="67"/>
      <c r="BK60" s="67"/>
      <c r="BN60" s="69"/>
      <c r="BO60"/>
    </row>
    <row r="61" spans="2:67" s="52" customFormat="1" ht="15" customHeight="1">
      <c r="B61" s="8">
        <v>36</v>
      </c>
      <c r="C61" s="176">
        <v>58</v>
      </c>
      <c r="D61" s="175">
        <v>4.9</v>
      </c>
      <c r="E61" s="175">
        <v>27</v>
      </c>
      <c r="F61" s="175">
        <v>107</v>
      </c>
      <c r="G61" s="175" t="s">
        <v>146</v>
      </c>
      <c r="J61" s="66">
        <f>'CálculoMamo2 (2)'!J41</f>
        <v>8.528818010359128</v>
      </c>
      <c r="K61" s="66">
        <f>'CálculoMamo2 (2)'!K41</f>
        <v>9.466987991498632</v>
      </c>
      <c r="L61" s="66">
        <f>'CálculoMamo2 (2)'!L41</f>
        <v>2.360161912499579</v>
      </c>
      <c r="P61" s="126"/>
      <c r="Q61" s="124"/>
      <c r="R61" s="221"/>
      <c r="S61" s="221"/>
      <c r="T61" s="124"/>
      <c r="U61" s="222"/>
      <c r="V61" s="222"/>
      <c r="W61" s="221"/>
      <c r="X61" s="126"/>
      <c r="Z61" s="69"/>
      <c r="AA61" s="70"/>
      <c r="AB61" s="71"/>
      <c r="AC61" s="71"/>
      <c r="AD61" s="70"/>
      <c r="AE61" s="60"/>
      <c r="AF61" s="60"/>
      <c r="AG61" s="72"/>
      <c r="AH61" s="73"/>
      <c r="AI61" s="74"/>
      <c r="AJ61" s="69"/>
      <c r="AK61" s="75"/>
      <c r="AL61" s="76"/>
      <c r="AM61" s="76"/>
      <c r="AN61" s="75"/>
      <c r="AO61" s="63"/>
      <c r="AP61" s="63"/>
      <c r="AQ61" s="77"/>
      <c r="AR61" s="78"/>
      <c r="AS61" s="79"/>
      <c r="AX61" s="155"/>
      <c r="AY61" s="149"/>
      <c r="AZ61" s="149"/>
      <c r="BA61" s="149"/>
      <c r="BB61" s="149"/>
      <c r="BC61" s="149"/>
      <c r="BD61" s="155"/>
      <c r="BF61" s="67"/>
      <c r="BG61" s="67"/>
      <c r="BH61" s="67"/>
      <c r="BI61" s="68"/>
      <c r="BJ61" s="67"/>
      <c r="BK61" s="67"/>
      <c r="BN61" s="69"/>
      <c r="BO61"/>
    </row>
    <row r="62" spans="2:67" s="52" customFormat="1" ht="15" customHeight="1">
      <c r="B62" s="8">
        <v>37</v>
      </c>
      <c r="C62" s="176">
        <v>49</v>
      </c>
      <c r="D62" s="175">
        <v>5.3</v>
      </c>
      <c r="E62" s="175">
        <v>28</v>
      </c>
      <c r="F62" s="175">
        <v>116</v>
      </c>
      <c r="G62" s="175" t="s">
        <v>146</v>
      </c>
      <c r="J62" s="66">
        <f>'CálculoMamo2 (2)'!J42</f>
        <v>10.136866593450714</v>
      </c>
      <c r="K62" s="66">
        <f>'CálculoMamo2 (2)'!K42</f>
        <v>11.251921918730293</v>
      </c>
      <c r="L62" s="66">
        <f>'CálculoMamo2 (2)'!L42</f>
        <v>2.493680781808056</v>
      </c>
      <c r="P62" s="126"/>
      <c r="Q62" s="124"/>
      <c r="R62" s="221"/>
      <c r="S62" s="221"/>
      <c r="T62" s="124"/>
      <c r="U62" s="222"/>
      <c r="V62" s="222"/>
      <c r="W62" s="221"/>
      <c r="X62" s="126"/>
      <c r="Z62" s="69"/>
      <c r="AA62" s="70"/>
      <c r="AB62" s="71"/>
      <c r="AC62" s="71"/>
      <c r="AD62" s="70"/>
      <c r="AE62" s="60"/>
      <c r="AF62" s="60"/>
      <c r="AG62" s="72"/>
      <c r="AH62" s="73"/>
      <c r="AI62" s="74"/>
      <c r="AJ62" s="69"/>
      <c r="AK62" s="75"/>
      <c r="AL62" s="76"/>
      <c r="AM62" s="76"/>
      <c r="AN62" s="75"/>
      <c r="AO62" s="63"/>
      <c r="AP62" s="63"/>
      <c r="AQ62" s="77"/>
      <c r="AR62" s="78"/>
      <c r="AS62" s="79"/>
      <c r="AX62" s="155"/>
      <c r="AY62" s="149"/>
      <c r="AZ62" s="149"/>
      <c r="BA62" s="149"/>
      <c r="BB62" s="149"/>
      <c r="BC62" s="149"/>
      <c r="BD62" s="155"/>
      <c r="BF62" s="67"/>
      <c r="BG62" s="67"/>
      <c r="BH62" s="67"/>
      <c r="BI62" s="68"/>
      <c r="BJ62" s="67"/>
      <c r="BK62" s="67"/>
      <c r="BN62" s="69"/>
      <c r="BO62"/>
    </row>
    <row r="63" spans="2:67" s="52" customFormat="1" ht="15" customHeight="1">
      <c r="B63" s="8">
        <v>38</v>
      </c>
      <c r="C63" s="176">
        <v>49</v>
      </c>
      <c r="D63" s="175">
        <v>5.6</v>
      </c>
      <c r="E63" s="175">
        <v>28</v>
      </c>
      <c r="F63" s="175">
        <v>126</v>
      </c>
      <c r="G63" s="175" t="s">
        <v>146</v>
      </c>
      <c r="J63" s="66">
        <f>'CálculoMamo2 (2)'!J43</f>
        <v>11.125130875996673</v>
      </c>
      <c r="K63" s="66">
        <f>'CálculoMamo2 (2)'!K43</f>
        <v>12.348895272356309</v>
      </c>
      <c r="L63" s="66">
        <f>'CálculoMamo2 (2)'!L43</f>
        <v>2.6316120799643485</v>
      </c>
      <c r="P63" s="126"/>
      <c r="Q63" s="124"/>
      <c r="R63" s="221"/>
      <c r="S63" s="221"/>
      <c r="T63" s="124"/>
      <c r="U63" s="222"/>
      <c r="V63" s="222"/>
      <c r="W63" s="221"/>
      <c r="X63" s="126"/>
      <c r="Z63" s="69"/>
      <c r="AA63" s="70"/>
      <c r="AB63" s="71"/>
      <c r="AC63" s="71"/>
      <c r="AD63" s="70"/>
      <c r="AE63" s="60"/>
      <c r="AF63" s="60"/>
      <c r="AG63" s="72"/>
      <c r="AH63" s="73"/>
      <c r="AI63" s="74"/>
      <c r="AJ63" s="69"/>
      <c r="AK63" s="75"/>
      <c r="AL63" s="76"/>
      <c r="AM63" s="76"/>
      <c r="AN63" s="75"/>
      <c r="AO63" s="63"/>
      <c r="AP63" s="63"/>
      <c r="AQ63" s="77"/>
      <c r="AR63" s="78"/>
      <c r="AS63" s="79"/>
      <c r="AX63" s="155"/>
      <c r="AY63" s="149"/>
      <c r="AZ63" s="149"/>
      <c r="BA63" s="149"/>
      <c r="BB63" s="149"/>
      <c r="BC63" s="149"/>
      <c r="BD63" s="155"/>
      <c r="BF63" s="67"/>
      <c r="BG63" s="67"/>
      <c r="BH63" s="67"/>
      <c r="BI63" s="68"/>
      <c r="BJ63" s="67"/>
      <c r="BK63" s="67"/>
      <c r="BN63" s="69"/>
      <c r="BO63"/>
    </row>
    <row r="64" spans="2:67" s="52" customFormat="1" ht="15" customHeight="1">
      <c r="B64" s="8">
        <v>39</v>
      </c>
      <c r="C64" s="176">
        <v>56</v>
      </c>
      <c r="D64" s="175">
        <v>5.1</v>
      </c>
      <c r="E64" s="175">
        <v>28</v>
      </c>
      <c r="F64" s="175">
        <v>112</v>
      </c>
      <c r="G64" s="175" t="s">
        <v>146</v>
      </c>
      <c r="J64" s="66">
        <f>'CálculoMamo2 (2)'!J44</f>
        <v>9.720397823231378</v>
      </c>
      <c r="K64" s="66">
        <f>'CálculoMamo2 (2)'!K44</f>
        <v>10.789641583786832</v>
      </c>
      <c r="L64" s="66">
        <f>'CálculoMamo2 (2)'!L44</f>
        <v>2.623873667218616</v>
      </c>
      <c r="P64" s="126"/>
      <c r="Q64" s="124"/>
      <c r="R64" s="221"/>
      <c r="S64" s="221"/>
      <c r="T64" s="124"/>
      <c r="U64" s="222"/>
      <c r="V64" s="222"/>
      <c r="W64" s="221"/>
      <c r="X64" s="126"/>
      <c r="Z64" s="69"/>
      <c r="AA64" s="70"/>
      <c r="AB64" s="71"/>
      <c r="AC64" s="71"/>
      <c r="AD64" s="70"/>
      <c r="AE64" s="60"/>
      <c r="AF64" s="60"/>
      <c r="AG64" s="72"/>
      <c r="AH64" s="73"/>
      <c r="AI64" s="74"/>
      <c r="AJ64" s="69"/>
      <c r="AK64" s="75"/>
      <c r="AL64" s="76"/>
      <c r="AM64" s="76"/>
      <c r="AN64" s="75"/>
      <c r="AO64" s="63"/>
      <c r="AP64" s="63"/>
      <c r="AQ64" s="77"/>
      <c r="AR64" s="78"/>
      <c r="AS64" s="79"/>
      <c r="AX64" s="155"/>
      <c r="AY64" s="149"/>
      <c r="AZ64" s="149"/>
      <c r="BA64" s="149"/>
      <c r="BB64" s="149"/>
      <c r="BC64" s="149"/>
      <c r="BD64" s="155"/>
      <c r="BF64" s="67"/>
      <c r="BG64" s="67"/>
      <c r="BH64" s="67"/>
      <c r="BI64" s="68"/>
      <c r="BJ64" s="67"/>
      <c r="BK64" s="67"/>
      <c r="BN64" s="69"/>
      <c r="BO64"/>
    </row>
    <row r="65" spans="2:67" s="52" customFormat="1" ht="15" customHeight="1">
      <c r="B65" s="8">
        <v>40</v>
      </c>
      <c r="C65" s="176">
        <v>56</v>
      </c>
      <c r="D65" s="175">
        <v>5.1</v>
      </c>
      <c r="E65" s="175">
        <v>28</v>
      </c>
      <c r="F65" s="175">
        <v>113</v>
      </c>
      <c r="G65" s="175" t="s">
        <v>146</v>
      </c>
      <c r="J65" s="66">
        <f>'CálculoMamo2 (2)'!J45</f>
        <v>9.80718708951023</v>
      </c>
      <c r="K65" s="66">
        <f>'CálculoMamo2 (2)'!K45</f>
        <v>10.885977669356356</v>
      </c>
      <c r="L65" s="66">
        <f>'CálculoMamo2 (2)'!L45</f>
        <v>2.647301110675925</v>
      </c>
      <c r="P65" s="126"/>
      <c r="Q65" s="124"/>
      <c r="R65" s="221"/>
      <c r="S65" s="221"/>
      <c r="T65" s="124"/>
      <c r="U65" s="222"/>
      <c r="V65" s="222"/>
      <c r="W65" s="221"/>
      <c r="X65" s="126"/>
      <c r="Z65" s="69"/>
      <c r="AA65" s="70"/>
      <c r="AB65" s="71"/>
      <c r="AC65" s="71"/>
      <c r="AD65" s="70"/>
      <c r="AE65" s="60"/>
      <c r="AF65" s="60"/>
      <c r="AG65" s="72"/>
      <c r="AH65" s="73"/>
      <c r="AI65" s="74"/>
      <c r="AJ65" s="69"/>
      <c r="AK65" s="75"/>
      <c r="AL65" s="76"/>
      <c r="AM65" s="76"/>
      <c r="AN65" s="75"/>
      <c r="AO65" s="63"/>
      <c r="AP65" s="63"/>
      <c r="AQ65" s="77"/>
      <c r="AR65" s="78"/>
      <c r="AS65" s="79"/>
      <c r="AX65" s="155"/>
      <c r="AY65" s="149"/>
      <c r="AZ65" s="149"/>
      <c r="BA65" s="149"/>
      <c r="BB65" s="149"/>
      <c r="BC65" s="149"/>
      <c r="BD65" s="155"/>
      <c r="BF65" s="67"/>
      <c r="BG65" s="67"/>
      <c r="BH65" s="67"/>
      <c r="BI65" s="68"/>
      <c r="BJ65" s="67"/>
      <c r="BK65" s="67"/>
      <c r="BN65" s="69"/>
      <c r="BO65"/>
    </row>
    <row r="66" spans="2:67" s="52" customFormat="1" ht="15" customHeight="1">
      <c r="B66" s="8">
        <v>41</v>
      </c>
      <c r="C66" s="175">
        <v>45</v>
      </c>
      <c r="D66" s="175">
        <v>5</v>
      </c>
      <c r="E66" s="175">
        <v>26</v>
      </c>
      <c r="F66" s="175">
        <v>162</v>
      </c>
      <c r="G66" s="175" t="s">
        <v>146</v>
      </c>
      <c r="J66" s="66">
        <f>'CálculoMamo2 (3)'!J26</f>
        <v>11.94257958312415</v>
      </c>
      <c r="K66" s="66">
        <f>'CálculoMamo2 (3)'!K26</f>
        <v>13.256263337267807</v>
      </c>
      <c r="L66" s="66">
        <f>'CálculoMamo2 (3)'!L26</f>
        <v>3.0528027978087784</v>
      </c>
      <c r="P66" s="126"/>
      <c r="Q66" s="124"/>
      <c r="R66" s="221"/>
      <c r="S66" s="221"/>
      <c r="T66" s="124"/>
      <c r="U66" s="222"/>
      <c r="V66" s="222"/>
      <c r="W66" s="221"/>
      <c r="X66" s="126"/>
      <c r="Z66" s="69"/>
      <c r="AA66" s="70"/>
      <c r="AB66" s="71"/>
      <c r="AC66" s="71"/>
      <c r="AD66" s="70"/>
      <c r="AE66" s="60"/>
      <c r="AF66" s="60"/>
      <c r="AG66" s="72"/>
      <c r="AH66" s="73"/>
      <c r="AI66" s="74"/>
      <c r="AJ66" s="69"/>
      <c r="AK66" s="75"/>
      <c r="AL66" s="76"/>
      <c r="AM66" s="76"/>
      <c r="AN66" s="75"/>
      <c r="AO66" s="63"/>
      <c r="AP66" s="63"/>
      <c r="AQ66" s="77"/>
      <c r="AR66" s="78"/>
      <c r="AS66" s="79"/>
      <c r="AX66" s="155"/>
      <c r="AY66" s="149"/>
      <c r="AZ66" s="149"/>
      <c r="BA66" s="149"/>
      <c r="BB66" s="149"/>
      <c r="BC66" s="149"/>
      <c r="BD66" s="155"/>
      <c r="BF66" s="67"/>
      <c r="BG66" s="67"/>
      <c r="BH66" s="67"/>
      <c r="BI66" s="68"/>
      <c r="BJ66" s="67"/>
      <c r="BK66" s="67"/>
      <c r="BN66" s="69"/>
      <c r="BO66"/>
    </row>
    <row r="67" spans="2:67" s="52" customFormat="1" ht="15" customHeight="1">
      <c r="B67" s="8">
        <v>42</v>
      </c>
      <c r="C67" s="175">
        <v>45</v>
      </c>
      <c r="D67" s="175">
        <v>5.1</v>
      </c>
      <c r="E67" s="175">
        <v>26</v>
      </c>
      <c r="F67" s="175">
        <v>157</v>
      </c>
      <c r="G67" s="175" t="s">
        <v>146</v>
      </c>
      <c r="J67" s="66">
        <f>'CálculoMamo2 (3)'!J27</f>
        <v>11.613652306330671</v>
      </c>
      <c r="K67" s="66">
        <f>'CálculoMamo2 (3)'!K27</f>
        <v>12.891154060027047</v>
      </c>
      <c r="L67" s="66">
        <f>'CálculoMamo2 (3)'!L27</f>
        <v>2.9321863145467164</v>
      </c>
      <c r="P67" s="126"/>
      <c r="Q67" s="124"/>
      <c r="R67" s="221"/>
      <c r="S67" s="221"/>
      <c r="T67" s="124"/>
      <c r="U67" s="222"/>
      <c r="V67" s="222"/>
      <c r="W67" s="221"/>
      <c r="X67" s="126"/>
      <c r="Z67" s="69"/>
      <c r="AA67" s="70"/>
      <c r="AB67" s="71"/>
      <c r="AC67" s="71"/>
      <c r="AD67" s="70"/>
      <c r="AE67" s="60"/>
      <c r="AF67" s="60"/>
      <c r="AG67" s="72"/>
      <c r="AH67" s="73"/>
      <c r="AI67" s="74"/>
      <c r="AJ67" s="69"/>
      <c r="AK67" s="75"/>
      <c r="AL67" s="76"/>
      <c r="AM67" s="76"/>
      <c r="AN67" s="75"/>
      <c r="AO67" s="63"/>
      <c r="AP67" s="63"/>
      <c r="AQ67" s="77"/>
      <c r="AR67" s="78"/>
      <c r="AS67" s="79"/>
      <c r="AX67" s="155"/>
      <c r="AY67" s="149"/>
      <c r="AZ67" s="149"/>
      <c r="BA67" s="149"/>
      <c r="BB67" s="149"/>
      <c r="BC67" s="149"/>
      <c r="BD67" s="155"/>
      <c r="BF67" s="67"/>
      <c r="BG67" s="67"/>
      <c r="BH67" s="67"/>
      <c r="BI67" s="68"/>
      <c r="BJ67" s="67"/>
      <c r="BK67" s="67"/>
      <c r="BN67" s="69"/>
      <c r="BO67"/>
    </row>
    <row r="68" spans="2:67" s="52" customFormat="1" ht="15" customHeight="1">
      <c r="B68" s="8">
        <v>43</v>
      </c>
      <c r="C68" s="175">
        <v>44</v>
      </c>
      <c r="D68" s="175">
        <v>4.1</v>
      </c>
      <c r="E68" s="175">
        <v>28</v>
      </c>
      <c r="F68" s="175">
        <v>70</v>
      </c>
      <c r="G68" s="175" t="s">
        <v>146</v>
      </c>
      <c r="J68" s="66">
        <f>'CálculoMamo2 (3)'!J28</f>
        <v>5.872416646827423</v>
      </c>
      <c r="K68" s="66">
        <f>'CálculoMamo2 (3)'!K28</f>
        <v>6.51838247797844</v>
      </c>
      <c r="L68" s="66">
        <f>'CálculoMamo2 (3)'!L28</f>
        <v>1.682631738769514</v>
      </c>
      <c r="P68" s="126"/>
      <c r="Q68" s="124"/>
      <c r="R68" s="221"/>
      <c r="S68" s="221"/>
      <c r="T68" s="124"/>
      <c r="U68" s="222"/>
      <c r="V68" s="222"/>
      <c r="W68" s="221"/>
      <c r="X68" s="126"/>
      <c r="Z68" s="69"/>
      <c r="AA68" s="70"/>
      <c r="AB68" s="71"/>
      <c r="AC68" s="71"/>
      <c r="AD68" s="70"/>
      <c r="AE68" s="60"/>
      <c r="AF68" s="60"/>
      <c r="AG68" s="72"/>
      <c r="AH68" s="73"/>
      <c r="AI68" s="74"/>
      <c r="AJ68" s="69"/>
      <c r="AK68" s="75"/>
      <c r="AL68" s="76"/>
      <c r="AM68" s="76"/>
      <c r="AN68" s="75"/>
      <c r="AO68" s="63"/>
      <c r="AP68" s="63"/>
      <c r="AQ68" s="77"/>
      <c r="AR68" s="78"/>
      <c r="AS68" s="79"/>
      <c r="AX68" s="155"/>
      <c r="AY68" s="149"/>
      <c r="AZ68" s="149"/>
      <c r="BA68" s="149"/>
      <c r="BB68" s="149"/>
      <c r="BC68" s="149"/>
      <c r="BD68" s="155"/>
      <c r="BF68" s="67"/>
      <c r="BG68" s="67"/>
      <c r="BH68" s="67"/>
      <c r="BI68" s="68"/>
      <c r="BJ68" s="67"/>
      <c r="BK68" s="67"/>
      <c r="BN68" s="69"/>
      <c r="BO68"/>
    </row>
    <row r="69" spans="2:67" s="52" customFormat="1" ht="15" customHeight="1">
      <c r="B69" s="8">
        <v>44</v>
      </c>
      <c r="C69" s="175">
        <v>54</v>
      </c>
      <c r="D69" s="175">
        <v>4.9</v>
      </c>
      <c r="E69" s="175">
        <v>27</v>
      </c>
      <c r="F69" s="175">
        <v>114</v>
      </c>
      <c r="G69" s="175" t="s">
        <v>148</v>
      </c>
      <c r="J69" s="66">
        <f>'CálculoMamo2 (3)'!J29</f>
        <v>6.853476164249336</v>
      </c>
      <c r="K69" s="66">
        <f>'CálculoMamo2 (3)'!K29</f>
        <v>7.607358542316764</v>
      </c>
      <c r="L69" s="66">
        <f>'CálculoMamo2 (3)'!L29</f>
        <v>1.8965480786948916</v>
      </c>
      <c r="P69" s="126"/>
      <c r="Q69" s="124"/>
      <c r="R69" s="221"/>
      <c r="S69" s="221"/>
      <c r="T69" s="124"/>
      <c r="U69" s="222"/>
      <c r="V69" s="222"/>
      <c r="W69" s="221"/>
      <c r="X69" s="126"/>
      <c r="Z69" s="69"/>
      <c r="AA69" s="70"/>
      <c r="AB69" s="71"/>
      <c r="AC69" s="71"/>
      <c r="AD69" s="70"/>
      <c r="AE69" s="60"/>
      <c r="AF69" s="60"/>
      <c r="AG69" s="72"/>
      <c r="AH69" s="73"/>
      <c r="AI69" s="74"/>
      <c r="AJ69" s="69"/>
      <c r="AK69" s="75"/>
      <c r="AL69" s="76"/>
      <c r="AM69" s="76"/>
      <c r="AN69" s="75"/>
      <c r="AO69" s="63"/>
      <c r="AP69" s="63"/>
      <c r="AQ69" s="77"/>
      <c r="AR69" s="78"/>
      <c r="AS69" s="79"/>
      <c r="AX69" s="155"/>
      <c r="AY69" s="149"/>
      <c r="AZ69" s="149"/>
      <c r="BA69" s="149"/>
      <c r="BB69" s="149"/>
      <c r="BC69" s="149"/>
      <c r="BD69" s="155"/>
      <c r="BF69" s="67"/>
      <c r="BG69" s="67"/>
      <c r="BH69" s="67"/>
      <c r="BI69" s="68"/>
      <c r="BJ69" s="67"/>
      <c r="BK69" s="67"/>
      <c r="BN69" s="69"/>
      <c r="BO69"/>
    </row>
    <row r="70" spans="2:67" s="52" customFormat="1" ht="15" customHeight="1">
      <c r="B70" s="8">
        <v>45</v>
      </c>
      <c r="C70" s="175">
        <v>50</v>
      </c>
      <c r="D70" s="175">
        <v>5.2</v>
      </c>
      <c r="E70" s="175">
        <v>27</v>
      </c>
      <c r="F70" s="175">
        <v>94</v>
      </c>
      <c r="G70" s="175" t="s">
        <v>148</v>
      </c>
      <c r="J70" s="66">
        <f>'CálculoMamo2 (3)'!J30</f>
        <v>5.709420518361829</v>
      </c>
      <c r="K70" s="66">
        <f>'CálculoMamo2 (3)'!K30</f>
        <v>6.33745677538163</v>
      </c>
      <c r="L70" s="66">
        <f>'CálculoMamo2 (3)'!L30</f>
        <v>1.521236075740411</v>
      </c>
      <c r="P70" s="126"/>
      <c r="Q70" s="124"/>
      <c r="R70" s="221"/>
      <c r="S70" s="221"/>
      <c r="T70" s="124"/>
      <c r="U70" s="222"/>
      <c r="V70" s="222"/>
      <c r="W70" s="221"/>
      <c r="X70" s="126"/>
      <c r="Z70" s="69"/>
      <c r="AA70" s="70"/>
      <c r="AB70" s="71"/>
      <c r="AC70" s="71"/>
      <c r="AD70" s="70"/>
      <c r="AE70" s="60"/>
      <c r="AF70" s="60"/>
      <c r="AG70" s="72"/>
      <c r="AH70" s="73"/>
      <c r="AI70" s="74"/>
      <c r="AJ70" s="69"/>
      <c r="AK70" s="75"/>
      <c r="AL70" s="76"/>
      <c r="AM70" s="76"/>
      <c r="AN70" s="75"/>
      <c r="AO70" s="63"/>
      <c r="AP70" s="63"/>
      <c r="AQ70" s="77"/>
      <c r="AR70" s="78"/>
      <c r="AS70" s="79"/>
      <c r="AX70" s="155"/>
      <c r="AY70" s="149"/>
      <c r="AZ70" s="149"/>
      <c r="BA70" s="149"/>
      <c r="BB70" s="149"/>
      <c r="BC70" s="149"/>
      <c r="BD70" s="155"/>
      <c r="BF70" s="67"/>
      <c r="BG70" s="67"/>
      <c r="BH70" s="67"/>
      <c r="BI70" s="68"/>
      <c r="BJ70" s="67"/>
      <c r="BK70" s="67"/>
      <c r="BN70" s="69"/>
      <c r="BO70"/>
    </row>
    <row r="71" spans="2:67" s="52" customFormat="1" ht="15" customHeight="1">
      <c r="B71" s="8">
        <v>46</v>
      </c>
      <c r="C71" s="175">
        <v>45</v>
      </c>
      <c r="D71" s="175">
        <v>3.9</v>
      </c>
      <c r="E71" s="175">
        <v>26</v>
      </c>
      <c r="F71" s="175">
        <v>84</v>
      </c>
      <c r="G71" s="175" t="s">
        <v>148</v>
      </c>
      <c r="J71" s="66">
        <f>'CálculoMamo2 (3)'!J31</f>
        <v>4.067121003972275</v>
      </c>
      <c r="K71" s="66">
        <f>'CálculoMamo2 (3)'!K31</f>
        <v>4.512462050268291</v>
      </c>
      <c r="L71" s="66">
        <f>'CálculoMamo2 (3)'!L31</f>
        <v>1.1957996550027086</v>
      </c>
      <c r="P71" s="126"/>
      <c r="Q71" s="124"/>
      <c r="R71" s="221"/>
      <c r="S71" s="221"/>
      <c r="T71" s="124"/>
      <c r="U71" s="222"/>
      <c r="V71" s="222"/>
      <c r="W71" s="221"/>
      <c r="X71" s="126"/>
      <c r="Z71" s="69"/>
      <c r="AA71" s="70"/>
      <c r="AB71" s="71"/>
      <c r="AC71" s="71"/>
      <c r="AD71" s="70"/>
      <c r="AE71" s="60"/>
      <c r="AF71" s="60"/>
      <c r="AG71" s="72"/>
      <c r="AH71" s="73"/>
      <c r="AI71" s="74"/>
      <c r="AJ71" s="69"/>
      <c r="AK71" s="75"/>
      <c r="AL71" s="76"/>
      <c r="AM71" s="76"/>
      <c r="AN71" s="75"/>
      <c r="AO71" s="63"/>
      <c r="AP71" s="63"/>
      <c r="AQ71" s="77"/>
      <c r="AR71" s="78"/>
      <c r="AS71" s="79"/>
      <c r="AX71" s="155"/>
      <c r="AY71" s="149"/>
      <c r="AZ71" s="149"/>
      <c r="BA71" s="149"/>
      <c r="BB71" s="149"/>
      <c r="BC71" s="149"/>
      <c r="BD71" s="155"/>
      <c r="BF71" s="67"/>
      <c r="BG71" s="67"/>
      <c r="BH71" s="67"/>
      <c r="BI71" s="68"/>
      <c r="BJ71" s="67"/>
      <c r="BK71" s="67"/>
      <c r="BN71" s="69"/>
      <c r="BO71"/>
    </row>
    <row r="72" spans="2:67" s="52" customFormat="1" ht="15" customHeight="1">
      <c r="B72" s="8">
        <v>47</v>
      </c>
      <c r="C72" s="175">
        <v>45</v>
      </c>
      <c r="D72" s="175">
        <v>4.1</v>
      </c>
      <c r="E72" s="175">
        <v>28</v>
      </c>
      <c r="F72" s="175">
        <v>66</v>
      </c>
      <c r="G72" s="175" t="s">
        <v>148</v>
      </c>
      <c r="J72" s="66">
        <f>'CálculoMamo2 (3)'!J32</f>
        <v>4.601571268237936</v>
      </c>
      <c r="K72" s="66">
        <f>'CálculoMamo2 (3)'!K32</f>
        <v>5.107744107744109</v>
      </c>
      <c r="L72" s="66">
        <f>'CálculoMamo2 (3)'!L32</f>
        <v>1.3184946385454548</v>
      </c>
      <c r="P72" s="126"/>
      <c r="Q72" s="124"/>
      <c r="R72" s="221"/>
      <c r="S72" s="221"/>
      <c r="T72" s="124"/>
      <c r="U72" s="222"/>
      <c r="V72" s="222"/>
      <c r="W72" s="221"/>
      <c r="X72" s="126"/>
      <c r="Z72" s="69"/>
      <c r="AA72" s="70"/>
      <c r="AB72" s="71"/>
      <c r="AC72" s="71"/>
      <c r="AD72" s="70"/>
      <c r="AE72" s="60"/>
      <c r="AF72" s="60"/>
      <c r="AG72" s="72"/>
      <c r="AH72" s="73"/>
      <c r="AI72" s="74"/>
      <c r="AJ72" s="69"/>
      <c r="AK72" s="75"/>
      <c r="AL72" s="76"/>
      <c r="AM72" s="76"/>
      <c r="AN72" s="75"/>
      <c r="AO72" s="63"/>
      <c r="AP72" s="63"/>
      <c r="AQ72" s="77"/>
      <c r="AR72" s="78"/>
      <c r="AS72" s="79"/>
      <c r="AX72" s="155"/>
      <c r="AY72" s="149"/>
      <c r="AZ72" s="149"/>
      <c r="BA72" s="149"/>
      <c r="BB72" s="149"/>
      <c r="BC72" s="149"/>
      <c r="BD72" s="155"/>
      <c r="BF72" s="67"/>
      <c r="BG72" s="67"/>
      <c r="BH72" s="67"/>
      <c r="BI72" s="68"/>
      <c r="BJ72" s="67"/>
      <c r="BK72" s="67"/>
      <c r="BN72" s="69"/>
      <c r="BO72"/>
    </row>
    <row r="73" spans="2:67" s="52" customFormat="1" ht="15" customHeight="1">
      <c r="B73" s="8">
        <v>48</v>
      </c>
      <c r="C73" s="175">
        <v>43</v>
      </c>
      <c r="D73" s="175">
        <v>4.4</v>
      </c>
      <c r="E73" s="175">
        <v>28</v>
      </c>
      <c r="F73" s="175">
        <v>103</v>
      </c>
      <c r="G73" s="175" t="s">
        <v>148</v>
      </c>
      <c r="J73" s="66">
        <f>'CálculoMamo2 (3)'!J33</f>
        <v>7.254331040050848</v>
      </c>
      <c r="K73" s="66">
        <f>'CálculoMamo2 (3)'!K33</f>
        <v>8.052307454456441</v>
      </c>
      <c r="L73" s="66">
        <f>'CálculoMamo2 (3)'!L33</f>
        <v>1.9916738060256125</v>
      </c>
      <c r="P73" s="126"/>
      <c r="Q73" s="124"/>
      <c r="R73" s="221"/>
      <c r="S73" s="221"/>
      <c r="T73" s="124"/>
      <c r="U73" s="222"/>
      <c r="V73" s="222"/>
      <c r="W73" s="221"/>
      <c r="X73" s="126"/>
      <c r="Z73" s="69"/>
      <c r="AA73" s="70"/>
      <c r="AB73" s="71"/>
      <c r="AC73" s="71"/>
      <c r="AD73" s="70"/>
      <c r="AE73" s="60"/>
      <c r="AF73" s="60"/>
      <c r="AG73" s="72"/>
      <c r="AH73" s="73"/>
      <c r="AI73" s="74"/>
      <c r="AJ73" s="69"/>
      <c r="AK73" s="75"/>
      <c r="AL73" s="76"/>
      <c r="AM73" s="76"/>
      <c r="AN73" s="75"/>
      <c r="AO73" s="63"/>
      <c r="AP73" s="63"/>
      <c r="AQ73" s="77"/>
      <c r="AR73" s="78"/>
      <c r="AS73" s="79"/>
      <c r="AX73" s="155"/>
      <c r="AY73" s="149"/>
      <c r="AZ73" s="149"/>
      <c r="BA73" s="149"/>
      <c r="BB73" s="149"/>
      <c r="BC73" s="149"/>
      <c r="BD73" s="155"/>
      <c r="BF73" s="67"/>
      <c r="BG73" s="67"/>
      <c r="BH73" s="67"/>
      <c r="BI73" s="68"/>
      <c r="BJ73" s="67"/>
      <c r="BK73" s="67"/>
      <c r="BN73" s="69"/>
      <c r="BO73"/>
    </row>
    <row r="74" spans="2:67" s="52" customFormat="1" ht="15" customHeight="1">
      <c r="B74" s="8">
        <v>49</v>
      </c>
      <c r="C74" s="175">
        <v>43</v>
      </c>
      <c r="D74" s="175">
        <v>4.8</v>
      </c>
      <c r="E74" s="175">
        <v>28</v>
      </c>
      <c r="F74" s="175">
        <v>126</v>
      </c>
      <c r="G74" s="175" t="s">
        <v>148</v>
      </c>
      <c r="J74" s="66">
        <f>'CálculoMamo2 (3)'!J34</f>
        <v>8.995585789783759</v>
      </c>
      <c r="K74" s="66">
        <f>'CálculoMamo2 (3)'!K34</f>
        <v>9.985100226659974</v>
      </c>
      <c r="L74" s="66">
        <f>'CálculoMamo2 (3)'!L34</f>
        <v>2.3544188599834346</v>
      </c>
      <c r="P74" s="126"/>
      <c r="Q74" s="124"/>
      <c r="R74" s="221"/>
      <c r="S74" s="221"/>
      <c r="T74" s="124"/>
      <c r="U74" s="222"/>
      <c r="V74" s="222"/>
      <c r="W74" s="221"/>
      <c r="X74" s="126"/>
      <c r="Z74" s="69"/>
      <c r="AA74" s="70"/>
      <c r="AB74" s="71"/>
      <c r="AC74" s="71"/>
      <c r="AD74" s="70"/>
      <c r="AE74" s="60"/>
      <c r="AF74" s="60"/>
      <c r="AG74" s="72"/>
      <c r="AH74" s="73"/>
      <c r="AI74" s="74"/>
      <c r="AJ74" s="69"/>
      <c r="AK74" s="75"/>
      <c r="AL74" s="76"/>
      <c r="AM74" s="76"/>
      <c r="AN74" s="75"/>
      <c r="AO74" s="63"/>
      <c r="AP74" s="63"/>
      <c r="AQ74" s="77"/>
      <c r="AR74" s="78"/>
      <c r="AS74" s="79"/>
      <c r="AX74" s="155"/>
      <c r="AY74" s="149"/>
      <c r="AZ74" s="149"/>
      <c r="BA74" s="149"/>
      <c r="BB74" s="149"/>
      <c r="BC74" s="149"/>
      <c r="BD74" s="155"/>
      <c r="BF74" s="67"/>
      <c r="BG74" s="67"/>
      <c r="BH74" s="67"/>
      <c r="BI74" s="68"/>
      <c r="BJ74" s="67"/>
      <c r="BK74" s="67"/>
      <c r="BN74" s="69"/>
      <c r="BO74"/>
    </row>
    <row r="75" spans="2:67" s="52" customFormat="1" ht="15" customHeight="1">
      <c r="B75" s="8">
        <v>50</v>
      </c>
      <c r="C75" s="176">
        <v>58</v>
      </c>
      <c r="D75" s="175">
        <v>4.9</v>
      </c>
      <c r="E75" s="175">
        <v>27</v>
      </c>
      <c r="F75" s="175">
        <v>114</v>
      </c>
      <c r="G75" s="175" t="s">
        <v>148</v>
      </c>
      <c r="J75" s="66">
        <f>'CálculoMamo2 (3)'!J35</f>
        <v>6.853476164249336</v>
      </c>
      <c r="K75" s="66">
        <f>'CálculoMamo2 (3)'!K35</f>
        <v>7.607358542316764</v>
      </c>
      <c r="L75" s="66">
        <f>'CálculoMamo2 (3)'!L35</f>
        <v>1.8965480786948916</v>
      </c>
      <c r="P75" s="126"/>
      <c r="Q75" s="124"/>
      <c r="R75" s="221"/>
      <c r="S75" s="221"/>
      <c r="T75" s="124"/>
      <c r="U75" s="222"/>
      <c r="V75" s="222"/>
      <c r="W75" s="221"/>
      <c r="X75" s="126"/>
      <c r="Z75" s="69"/>
      <c r="AA75" s="70"/>
      <c r="AB75" s="71"/>
      <c r="AC75" s="71"/>
      <c r="AD75" s="70"/>
      <c r="AE75" s="60"/>
      <c r="AF75" s="60"/>
      <c r="AG75" s="72"/>
      <c r="AH75" s="73"/>
      <c r="AI75" s="74"/>
      <c r="AJ75" s="69"/>
      <c r="AK75" s="75"/>
      <c r="AL75" s="76"/>
      <c r="AM75" s="76"/>
      <c r="AN75" s="75"/>
      <c r="AO75" s="63"/>
      <c r="AP75" s="63"/>
      <c r="AQ75" s="77"/>
      <c r="AR75" s="78"/>
      <c r="AS75" s="79"/>
      <c r="AX75" s="155"/>
      <c r="AY75" s="149"/>
      <c r="AZ75" s="149"/>
      <c r="BA75" s="149"/>
      <c r="BB75" s="149"/>
      <c r="BC75" s="149"/>
      <c r="BD75" s="155"/>
      <c r="BF75" s="67"/>
      <c r="BG75" s="67"/>
      <c r="BH75" s="67"/>
      <c r="BI75" s="68"/>
      <c r="BJ75" s="67"/>
      <c r="BK75" s="67"/>
      <c r="BN75" s="69"/>
      <c r="BO75"/>
    </row>
    <row r="76" spans="2:67" s="52" customFormat="1" ht="15" customHeight="1">
      <c r="B76" s="8">
        <v>51</v>
      </c>
      <c r="C76" s="176">
        <v>58</v>
      </c>
      <c r="D76" s="175">
        <v>4.9</v>
      </c>
      <c r="E76" s="175">
        <v>27</v>
      </c>
      <c r="F76" s="175">
        <v>107</v>
      </c>
      <c r="G76" s="175" t="s">
        <v>148</v>
      </c>
      <c r="J76" s="66">
        <f>'CálculoMamo2 (3)'!J36</f>
        <v>6.43264868047964</v>
      </c>
      <c r="K76" s="66">
        <f>'CálculoMamo2 (3)'!K36</f>
        <v>7.140240035332401</v>
      </c>
      <c r="L76" s="66">
        <f>'CálculoMamo2 (3)'!L36</f>
        <v>1.7800933721083634</v>
      </c>
      <c r="P76" s="126"/>
      <c r="Q76" s="124"/>
      <c r="R76" s="221"/>
      <c r="S76" s="221"/>
      <c r="T76" s="124"/>
      <c r="U76" s="222"/>
      <c r="V76" s="222"/>
      <c r="W76" s="221"/>
      <c r="X76" s="126"/>
      <c r="Z76" s="69"/>
      <c r="AA76" s="70"/>
      <c r="AB76" s="71"/>
      <c r="AC76" s="71"/>
      <c r="AD76" s="70"/>
      <c r="AE76" s="60"/>
      <c r="AF76" s="60"/>
      <c r="AG76" s="72"/>
      <c r="AH76" s="73"/>
      <c r="AI76" s="74"/>
      <c r="AJ76" s="69"/>
      <c r="AK76" s="75"/>
      <c r="AL76" s="76"/>
      <c r="AM76" s="76"/>
      <c r="AN76" s="75"/>
      <c r="AO76" s="63"/>
      <c r="AP76" s="63"/>
      <c r="AQ76" s="77"/>
      <c r="AR76" s="78"/>
      <c r="AS76" s="79"/>
      <c r="AX76" s="155"/>
      <c r="AY76" s="149"/>
      <c r="AZ76" s="149"/>
      <c r="BA76" s="149"/>
      <c r="BB76" s="149"/>
      <c r="BC76" s="149"/>
      <c r="BD76" s="155"/>
      <c r="BF76" s="67"/>
      <c r="BG76" s="67"/>
      <c r="BH76" s="67"/>
      <c r="BI76" s="68"/>
      <c r="BJ76" s="67"/>
      <c r="BK76" s="67"/>
      <c r="BN76" s="69"/>
      <c r="BO76"/>
    </row>
    <row r="77" spans="2:67" s="52" customFormat="1" ht="15" customHeight="1">
      <c r="B77" s="8">
        <v>52</v>
      </c>
      <c r="C77" s="176">
        <v>49</v>
      </c>
      <c r="D77" s="175">
        <v>5.3</v>
      </c>
      <c r="E77" s="175">
        <v>28</v>
      </c>
      <c r="F77" s="175">
        <v>116</v>
      </c>
      <c r="G77" s="175" t="s">
        <v>148</v>
      </c>
      <c r="J77" s="66">
        <f>'CálculoMamo2 (3)'!J37</f>
        <v>8.424558047259717</v>
      </c>
      <c r="K77" s="66">
        <f>'CálculoMamo2 (3)'!K37</f>
        <v>9.351259432458287</v>
      </c>
      <c r="L77" s="66">
        <f>'CálculoMamo2 (3)'!L37</f>
        <v>2.0724509200161547</v>
      </c>
      <c r="P77" s="126"/>
      <c r="Q77" s="124"/>
      <c r="R77" s="221"/>
      <c r="S77" s="221"/>
      <c r="T77" s="124"/>
      <c r="U77" s="222"/>
      <c r="V77" s="222"/>
      <c r="W77" s="221"/>
      <c r="X77" s="126"/>
      <c r="Z77" s="69"/>
      <c r="AA77" s="70"/>
      <c r="AB77" s="71"/>
      <c r="AC77" s="71"/>
      <c r="AD77" s="70"/>
      <c r="AE77" s="60"/>
      <c r="AF77" s="60"/>
      <c r="AG77" s="72"/>
      <c r="AH77" s="73"/>
      <c r="AI77" s="74"/>
      <c r="AJ77" s="69"/>
      <c r="AK77" s="75"/>
      <c r="AL77" s="76"/>
      <c r="AM77" s="76"/>
      <c r="AN77" s="75"/>
      <c r="AO77" s="63"/>
      <c r="AP77" s="63"/>
      <c r="AQ77" s="77"/>
      <c r="AR77" s="78"/>
      <c r="AS77" s="79"/>
      <c r="AX77" s="155"/>
      <c r="AY77" s="149"/>
      <c r="AZ77" s="149"/>
      <c r="BA77" s="149"/>
      <c r="BB77" s="149"/>
      <c r="BC77" s="149"/>
      <c r="BD77" s="155"/>
      <c r="BF77" s="67"/>
      <c r="BG77" s="67"/>
      <c r="BH77" s="67"/>
      <c r="BI77" s="68"/>
      <c r="BJ77" s="67"/>
      <c r="BK77" s="67"/>
      <c r="BN77" s="69"/>
      <c r="BO77"/>
    </row>
    <row r="78" spans="2:67" s="52" customFormat="1" ht="15" customHeight="1">
      <c r="B78" s="8">
        <v>53</v>
      </c>
      <c r="C78" s="176">
        <v>49</v>
      </c>
      <c r="D78" s="175">
        <v>5.6</v>
      </c>
      <c r="E78" s="175">
        <v>28</v>
      </c>
      <c r="F78" s="175">
        <v>126</v>
      </c>
      <c r="G78" s="175" t="s">
        <v>148</v>
      </c>
      <c r="J78" s="66">
        <f>'CálculoMamo2 (3)'!J38</f>
        <v>9.24588579559183</v>
      </c>
      <c r="K78" s="66">
        <f>'CálculoMamo2 (3)'!K38</f>
        <v>10.262933233106933</v>
      </c>
      <c r="L78" s="66">
        <f>'CálculoMamo2 (3)'!L38</f>
        <v>2.1870830124028036</v>
      </c>
      <c r="P78" s="126"/>
      <c r="Q78" s="124"/>
      <c r="R78" s="221"/>
      <c r="S78" s="221"/>
      <c r="T78" s="124"/>
      <c r="U78" s="222"/>
      <c r="V78" s="222"/>
      <c r="W78" s="221"/>
      <c r="X78" s="126"/>
      <c r="Z78" s="69"/>
      <c r="AA78" s="70"/>
      <c r="AB78" s="71"/>
      <c r="AC78" s="71"/>
      <c r="AD78" s="70"/>
      <c r="AE78" s="60"/>
      <c r="AF78" s="60"/>
      <c r="AG78" s="72"/>
      <c r="AH78" s="73"/>
      <c r="AI78" s="74"/>
      <c r="AJ78" s="69"/>
      <c r="AK78" s="75"/>
      <c r="AL78" s="76"/>
      <c r="AM78" s="76"/>
      <c r="AN78" s="75"/>
      <c r="AO78" s="63"/>
      <c r="AP78" s="63"/>
      <c r="AQ78" s="77"/>
      <c r="AR78" s="78"/>
      <c r="AS78" s="79"/>
      <c r="AX78" s="155"/>
      <c r="AY78" s="149"/>
      <c r="AZ78" s="149"/>
      <c r="BA78" s="149"/>
      <c r="BB78" s="149"/>
      <c r="BC78" s="149"/>
      <c r="BD78" s="155"/>
      <c r="BF78" s="67"/>
      <c r="BG78" s="67"/>
      <c r="BH78" s="67"/>
      <c r="BI78" s="68"/>
      <c r="BJ78" s="67"/>
      <c r="BK78" s="67"/>
      <c r="BN78" s="69"/>
      <c r="BO78"/>
    </row>
    <row r="79" spans="2:67" s="52" customFormat="1" ht="15" customHeight="1">
      <c r="B79" s="8">
        <v>54</v>
      </c>
      <c r="C79" s="176">
        <v>56</v>
      </c>
      <c r="D79" s="175">
        <v>5.1</v>
      </c>
      <c r="E79" s="175">
        <v>28</v>
      </c>
      <c r="F79" s="175">
        <v>112</v>
      </c>
      <c r="G79" s="175" t="s">
        <v>148</v>
      </c>
      <c r="J79" s="66">
        <f>'CálculoMamo2 (3)'!J39</f>
        <v>8.078438731469321</v>
      </c>
      <c r="K79" s="66">
        <f>'CálculoMamo2 (3)'!K39</f>
        <v>8.967066991930947</v>
      </c>
      <c r="L79" s="66">
        <f>'CálculoMamo2 (3)'!L39</f>
        <v>2.180651763972228</v>
      </c>
      <c r="P79" s="126"/>
      <c r="Q79" s="124"/>
      <c r="R79" s="221"/>
      <c r="S79" s="221"/>
      <c r="T79" s="124"/>
      <c r="U79" s="222"/>
      <c r="V79" s="222"/>
      <c r="W79" s="221"/>
      <c r="X79" s="126"/>
      <c r="Z79" s="69"/>
      <c r="AA79" s="70"/>
      <c r="AB79" s="71"/>
      <c r="AC79" s="71"/>
      <c r="AD79" s="70"/>
      <c r="AE79" s="60"/>
      <c r="AF79" s="60"/>
      <c r="AG79" s="72"/>
      <c r="AH79" s="73"/>
      <c r="AI79" s="74"/>
      <c r="AJ79" s="69"/>
      <c r="AK79" s="75"/>
      <c r="AL79" s="76"/>
      <c r="AM79" s="76"/>
      <c r="AN79" s="75"/>
      <c r="AO79" s="63"/>
      <c r="AP79" s="63"/>
      <c r="AQ79" s="77"/>
      <c r="AR79" s="78"/>
      <c r="AS79" s="79"/>
      <c r="AX79" s="155"/>
      <c r="AY79" s="149"/>
      <c r="AZ79" s="149"/>
      <c r="BA79" s="149"/>
      <c r="BB79" s="149"/>
      <c r="BC79" s="149"/>
      <c r="BD79" s="155"/>
      <c r="BF79" s="67"/>
      <c r="BG79" s="67"/>
      <c r="BH79" s="67"/>
      <c r="BI79" s="68"/>
      <c r="BJ79" s="67"/>
      <c r="BK79" s="67"/>
      <c r="BN79" s="69"/>
      <c r="BO79"/>
    </row>
    <row r="80" spans="2:67" s="52" customFormat="1" ht="15" customHeight="1">
      <c r="B80" s="8">
        <v>55</v>
      </c>
      <c r="C80" s="176">
        <v>56</v>
      </c>
      <c r="D80" s="175">
        <v>5.5</v>
      </c>
      <c r="E80" s="175">
        <v>28</v>
      </c>
      <c r="F80" s="175">
        <v>134</v>
      </c>
      <c r="G80" s="175" t="s">
        <v>146</v>
      </c>
      <c r="J80" s="66">
        <f>'CálculoMamo2 (3)'!J40</f>
        <v>11.790725326991678</v>
      </c>
      <c r="K80" s="66">
        <f>'CálculoMamo2 (3)'!K40</f>
        <v>13.087705112960764</v>
      </c>
      <c r="L80" s="66">
        <f>'CálculoMamo2 (3)'!L40</f>
        <v>3.013566772965518</v>
      </c>
      <c r="P80" s="126"/>
      <c r="Q80" s="124"/>
      <c r="R80" s="221"/>
      <c r="S80" s="221"/>
      <c r="T80" s="124"/>
      <c r="U80" s="222"/>
      <c r="V80" s="222"/>
      <c r="W80" s="221"/>
      <c r="X80" s="126"/>
      <c r="Z80" s="69"/>
      <c r="AA80" s="70"/>
      <c r="AB80" s="71"/>
      <c r="AC80" s="71"/>
      <c r="AD80" s="70"/>
      <c r="AE80" s="60"/>
      <c r="AF80" s="60"/>
      <c r="AG80" s="72"/>
      <c r="AH80" s="73"/>
      <c r="AI80" s="74"/>
      <c r="AJ80" s="69"/>
      <c r="AK80" s="75"/>
      <c r="AL80" s="76"/>
      <c r="AM80" s="76"/>
      <c r="AN80" s="75"/>
      <c r="AO80" s="63"/>
      <c r="AP80" s="63"/>
      <c r="AQ80" s="77"/>
      <c r="AR80" s="78"/>
      <c r="AS80" s="79"/>
      <c r="AX80" s="155"/>
      <c r="AY80" s="149"/>
      <c r="AZ80" s="149"/>
      <c r="BA80" s="149"/>
      <c r="BB80" s="149"/>
      <c r="BC80" s="149"/>
      <c r="BD80" s="155"/>
      <c r="BF80" s="67"/>
      <c r="BG80" s="67"/>
      <c r="BH80" s="67"/>
      <c r="BI80" s="68"/>
      <c r="BJ80" s="67"/>
      <c r="BK80" s="67"/>
      <c r="BN80" s="69"/>
      <c r="BO80"/>
    </row>
    <row r="81" spans="2:67" s="52" customFormat="1" ht="15" customHeight="1">
      <c r="B81" s="8">
        <v>56</v>
      </c>
      <c r="C81" s="176">
        <v>58</v>
      </c>
      <c r="D81" s="175">
        <v>4.9</v>
      </c>
      <c r="E81" s="175">
        <v>27</v>
      </c>
      <c r="F81" s="175">
        <v>107</v>
      </c>
      <c r="G81" s="175" t="s">
        <v>146</v>
      </c>
      <c r="J81" s="66">
        <f>'CálculoMamo2 (3)'!J41</f>
        <v>8.528818010359128</v>
      </c>
      <c r="K81" s="66">
        <f>'CálculoMamo2 (3)'!K41</f>
        <v>9.466987991498632</v>
      </c>
      <c r="L81" s="66">
        <f>'CálculoMamo2 (3)'!L41</f>
        <v>2.360161912499579</v>
      </c>
      <c r="P81" s="126"/>
      <c r="Q81" s="124"/>
      <c r="R81" s="221"/>
      <c r="S81" s="221"/>
      <c r="T81" s="124"/>
      <c r="U81" s="222"/>
      <c r="V81" s="222"/>
      <c r="W81" s="221"/>
      <c r="X81" s="126"/>
      <c r="Z81" s="69"/>
      <c r="AA81" s="70"/>
      <c r="AB81" s="71"/>
      <c r="AC81" s="71"/>
      <c r="AD81" s="70"/>
      <c r="AE81" s="60"/>
      <c r="AF81" s="60"/>
      <c r="AG81" s="72"/>
      <c r="AH81" s="73"/>
      <c r="AI81" s="74"/>
      <c r="AJ81" s="69"/>
      <c r="AK81" s="75"/>
      <c r="AL81" s="76"/>
      <c r="AM81" s="76"/>
      <c r="AN81" s="75"/>
      <c r="AO81" s="63"/>
      <c r="AP81" s="63"/>
      <c r="AQ81" s="77"/>
      <c r="AR81" s="78"/>
      <c r="AS81" s="79"/>
      <c r="AX81" s="155"/>
      <c r="AY81" s="149"/>
      <c r="AZ81" s="149"/>
      <c r="BA81" s="149"/>
      <c r="BB81" s="149"/>
      <c r="BC81" s="149"/>
      <c r="BD81" s="155"/>
      <c r="BF81" s="67"/>
      <c r="BG81" s="67"/>
      <c r="BH81" s="67"/>
      <c r="BI81" s="68"/>
      <c r="BJ81" s="67"/>
      <c r="BK81" s="67"/>
      <c r="BN81" s="69"/>
      <c r="BO81"/>
    </row>
    <row r="82" spans="2:67" s="52" customFormat="1" ht="15" customHeight="1">
      <c r="B82" s="8">
        <v>57</v>
      </c>
      <c r="C82" s="176">
        <v>49</v>
      </c>
      <c r="D82" s="175">
        <v>5.3</v>
      </c>
      <c r="E82" s="175">
        <v>28</v>
      </c>
      <c r="F82" s="175">
        <v>116</v>
      </c>
      <c r="G82" s="175" t="s">
        <v>146</v>
      </c>
      <c r="J82" s="66">
        <f>'CálculoMamo2 (3)'!J42</f>
        <v>10.136866593450714</v>
      </c>
      <c r="K82" s="66">
        <f>'CálculoMamo2 (3)'!K42</f>
        <v>11.251921918730293</v>
      </c>
      <c r="L82" s="66">
        <f>'CálculoMamo2 (3)'!L42</f>
        <v>2.493680781808056</v>
      </c>
      <c r="P82" s="126"/>
      <c r="Q82" s="124"/>
      <c r="R82" s="221"/>
      <c r="S82" s="221"/>
      <c r="T82" s="124"/>
      <c r="U82" s="222"/>
      <c r="V82" s="222"/>
      <c r="W82" s="221"/>
      <c r="X82" s="126"/>
      <c r="Z82" s="69"/>
      <c r="AA82" s="70"/>
      <c r="AB82" s="71"/>
      <c r="AC82" s="71"/>
      <c r="AD82" s="70"/>
      <c r="AE82" s="60"/>
      <c r="AF82" s="60"/>
      <c r="AG82" s="72"/>
      <c r="AH82" s="73"/>
      <c r="AI82" s="74"/>
      <c r="AJ82" s="69"/>
      <c r="AK82" s="75"/>
      <c r="AL82" s="76"/>
      <c r="AM82" s="76"/>
      <c r="AN82" s="75"/>
      <c r="AO82" s="63"/>
      <c r="AP82" s="63"/>
      <c r="AQ82" s="77"/>
      <c r="AR82" s="78"/>
      <c r="AS82" s="79"/>
      <c r="AX82" s="155"/>
      <c r="AY82" s="149"/>
      <c r="AZ82" s="149"/>
      <c r="BA82" s="149"/>
      <c r="BB82" s="149"/>
      <c r="BC82" s="149"/>
      <c r="BD82" s="155"/>
      <c r="BF82" s="67"/>
      <c r="BG82" s="67"/>
      <c r="BH82" s="67"/>
      <c r="BI82" s="68"/>
      <c r="BJ82" s="67"/>
      <c r="BK82" s="67"/>
      <c r="BN82" s="69"/>
      <c r="BO82"/>
    </row>
    <row r="83" spans="2:67" s="52" customFormat="1" ht="15" customHeight="1">
      <c r="B83" s="8">
        <v>58</v>
      </c>
      <c r="C83" s="176">
        <v>49</v>
      </c>
      <c r="D83" s="175">
        <v>5.3</v>
      </c>
      <c r="E83" s="175">
        <v>28</v>
      </c>
      <c r="F83" s="175">
        <v>116</v>
      </c>
      <c r="G83" s="175" t="s">
        <v>146</v>
      </c>
      <c r="J83" s="66">
        <f>'CálculoMamo2 (3)'!J43</f>
        <v>10.136866593450714</v>
      </c>
      <c r="K83" s="66">
        <f>'CálculoMamo2 (3)'!K43</f>
        <v>11.251921918730293</v>
      </c>
      <c r="L83" s="66">
        <f>'CálculoMamo2 (3)'!L43</f>
        <v>2.493680781808056</v>
      </c>
      <c r="P83" s="126"/>
      <c r="Q83" s="124"/>
      <c r="R83" s="221"/>
      <c r="S83" s="221"/>
      <c r="T83" s="124"/>
      <c r="U83" s="222"/>
      <c r="V83" s="222"/>
      <c r="W83" s="221"/>
      <c r="X83" s="126"/>
      <c r="Z83" s="69"/>
      <c r="AA83" s="70"/>
      <c r="AB83" s="71"/>
      <c r="AC83" s="71"/>
      <c r="AD83" s="70"/>
      <c r="AE83" s="60"/>
      <c r="AF83" s="60"/>
      <c r="AG83" s="72"/>
      <c r="AH83" s="73"/>
      <c r="AI83" s="74"/>
      <c r="AJ83" s="69"/>
      <c r="AK83" s="75"/>
      <c r="AL83" s="76"/>
      <c r="AM83" s="76"/>
      <c r="AN83" s="75"/>
      <c r="AO83" s="63"/>
      <c r="AP83" s="63"/>
      <c r="AQ83" s="77"/>
      <c r="AR83" s="78"/>
      <c r="AS83" s="79"/>
      <c r="AX83" s="155"/>
      <c r="AY83" s="149"/>
      <c r="AZ83" s="149"/>
      <c r="BA83" s="149"/>
      <c r="BB83" s="149"/>
      <c r="BC83" s="149"/>
      <c r="BD83" s="155"/>
      <c r="BF83" s="67"/>
      <c r="BG83" s="67"/>
      <c r="BH83" s="67"/>
      <c r="BI83" s="68"/>
      <c r="BJ83" s="67"/>
      <c r="BK83" s="67"/>
      <c r="BN83" s="69"/>
      <c r="BO83"/>
    </row>
    <row r="84" spans="2:67" s="52" customFormat="1" ht="15" customHeight="1">
      <c r="B84" s="8">
        <v>59</v>
      </c>
      <c r="C84" s="176">
        <v>49</v>
      </c>
      <c r="D84" s="175">
        <v>5.3</v>
      </c>
      <c r="E84" s="175">
        <v>28</v>
      </c>
      <c r="F84" s="175">
        <v>116</v>
      </c>
      <c r="G84" s="175" t="s">
        <v>146</v>
      </c>
      <c r="J84" s="66">
        <f>'CálculoMamo2 (3)'!J44</f>
        <v>10.136866593450714</v>
      </c>
      <c r="K84" s="66">
        <f>'CálculoMamo2 (3)'!K44</f>
        <v>11.251921918730293</v>
      </c>
      <c r="L84" s="66">
        <f>'CálculoMamo2 (3)'!L44</f>
        <v>2.493680781808056</v>
      </c>
      <c r="P84" s="126"/>
      <c r="Q84" s="124"/>
      <c r="R84" s="221"/>
      <c r="S84" s="221"/>
      <c r="T84" s="124"/>
      <c r="U84" s="222"/>
      <c r="V84" s="222"/>
      <c r="W84" s="221"/>
      <c r="X84" s="126"/>
      <c r="Z84" s="69"/>
      <c r="AA84" s="70"/>
      <c r="AB84" s="71"/>
      <c r="AC84" s="71"/>
      <c r="AD84" s="70"/>
      <c r="AE84" s="60"/>
      <c r="AF84" s="60"/>
      <c r="AG84" s="72"/>
      <c r="AH84" s="73"/>
      <c r="AI84" s="74"/>
      <c r="AJ84" s="69"/>
      <c r="AK84" s="75"/>
      <c r="AL84" s="76"/>
      <c r="AM84" s="76"/>
      <c r="AN84" s="75"/>
      <c r="AO84" s="63"/>
      <c r="AP84" s="63"/>
      <c r="AQ84" s="77"/>
      <c r="AR84" s="78"/>
      <c r="AS84" s="79"/>
      <c r="AX84" s="155"/>
      <c r="AY84" s="149"/>
      <c r="AZ84" s="149"/>
      <c r="BA84" s="149"/>
      <c r="BB84" s="149"/>
      <c r="BC84" s="149"/>
      <c r="BD84" s="155"/>
      <c r="BF84" s="67"/>
      <c r="BG84" s="67"/>
      <c r="BH84" s="67"/>
      <c r="BI84" s="68"/>
      <c r="BJ84" s="67"/>
      <c r="BK84" s="67"/>
      <c r="BN84" s="69"/>
      <c r="BO84"/>
    </row>
    <row r="85" spans="2:67" s="52" customFormat="1" ht="15" customHeight="1" thickBot="1">
      <c r="B85" s="8">
        <v>60</v>
      </c>
      <c r="C85" s="176">
        <v>49</v>
      </c>
      <c r="D85" s="175">
        <v>5.3</v>
      </c>
      <c r="E85" s="175">
        <v>28</v>
      </c>
      <c r="F85" s="175">
        <v>116</v>
      </c>
      <c r="G85" s="175" t="s">
        <v>146</v>
      </c>
      <c r="J85" s="66">
        <f>'CálculoMamo2 (3)'!J45</f>
        <v>10.136866593450714</v>
      </c>
      <c r="K85" s="66">
        <f>'CálculoMamo2 (3)'!K45</f>
        <v>11.251921918730293</v>
      </c>
      <c r="L85" s="66">
        <f>'CálculoMamo2 (3)'!L45</f>
        <v>2.493680781808056</v>
      </c>
      <c r="P85" s="126"/>
      <c r="Q85" s="124"/>
      <c r="R85" s="221"/>
      <c r="S85" s="221"/>
      <c r="T85" s="124"/>
      <c r="U85" s="222"/>
      <c r="V85" s="222"/>
      <c r="W85" s="221"/>
      <c r="X85" s="126"/>
      <c r="Z85" s="69"/>
      <c r="AA85" s="70"/>
      <c r="AB85" s="71"/>
      <c r="AC85" s="71"/>
      <c r="AD85" s="70"/>
      <c r="AE85" s="60"/>
      <c r="AF85" s="60"/>
      <c r="AG85" s="72"/>
      <c r="AH85" s="73"/>
      <c r="AI85" s="74"/>
      <c r="AJ85" s="69"/>
      <c r="AK85" s="75"/>
      <c r="AL85" s="76"/>
      <c r="AM85" s="76"/>
      <c r="AN85" s="75"/>
      <c r="AO85" s="63"/>
      <c r="AP85" s="63"/>
      <c r="AQ85" s="77"/>
      <c r="AR85" s="78"/>
      <c r="AS85" s="79"/>
      <c r="AX85" s="155"/>
      <c r="AY85" s="149"/>
      <c r="AZ85" s="149"/>
      <c r="BA85" s="149"/>
      <c r="BB85" s="149"/>
      <c r="BC85" s="149"/>
      <c r="BD85" s="155"/>
      <c r="BF85" s="67"/>
      <c r="BG85" s="67"/>
      <c r="BH85" s="67"/>
      <c r="BI85" s="68"/>
      <c r="BJ85" s="67"/>
      <c r="BK85" s="67"/>
      <c r="BN85" s="69"/>
      <c r="BO85"/>
    </row>
    <row r="86" spans="2:67" s="52" customFormat="1" ht="15" customHeight="1" thickBot="1">
      <c r="B86" s="89"/>
      <c r="C86" s="89"/>
      <c r="D86" s="170" t="s">
        <v>95</v>
      </c>
      <c r="E86" s="171">
        <f>IF(D26="","",AVERAGE(E26:E45))</f>
        <v>27.45</v>
      </c>
      <c r="F86" s="171">
        <f>IF(E26="","",AVERAGE(F26:F45))</f>
        <v>112.55</v>
      </c>
      <c r="G86" s="89"/>
      <c r="H86" s="89"/>
      <c r="I86" s="89"/>
      <c r="J86" s="89"/>
      <c r="K86" s="89"/>
      <c r="L86" s="89"/>
      <c r="P86" s="89"/>
      <c r="Q86" s="89"/>
      <c r="R86" s="89"/>
      <c r="S86" s="89"/>
      <c r="T86" s="89"/>
      <c r="U86" s="89"/>
      <c r="V86" s="89"/>
      <c r="W86" s="89"/>
      <c r="X86" s="89"/>
      <c r="Z86" s="80"/>
      <c r="AB86" s="81">
        <f>HLOOKUP(AE45,$AB$10:$AE$20,AB44)</f>
        <v>0.948</v>
      </c>
      <c r="AC86" s="82">
        <f>HLOOKUP(AE45,$AB$10:$AE$20,AC44)</f>
        <v>1.004</v>
      </c>
      <c r="AD86" s="83"/>
      <c r="AE86" s="81">
        <f>HLOOKUP(AF45,$AB$10:$AE$20,AB44)</f>
        <v>0.948</v>
      </c>
      <c r="AF86" s="82">
        <f>HLOOKUP(AF45,$AB$10:$AE$20,AC44)</f>
        <v>1.004</v>
      </c>
      <c r="AH86" s="57"/>
      <c r="AJ86" s="80"/>
      <c r="AL86" s="87">
        <f>HLOOKUP(AO45,$AK$10:$AN$20,AL44)</f>
        <v>1</v>
      </c>
      <c r="AM86" s="85">
        <f>HLOOKUP(AO45,$AK$10:$AN$20,AM44)</f>
        <v>1.075</v>
      </c>
      <c r="AN86" s="86"/>
      <c r="AO86" s="87">
        <f>HLOOKUP(AP45,$AK$10:$AN$20,AL44)</f>
        <v>1</v>
      </c>
      <c r="AP86" s="88">
        <f>HLOOKUP(AP45,$AK$10:$AN$20,AM44)</f>
        <v>1.075</v>
      </c>
      <c r="AR86" s="57"/>
      <c r="AS86" s="69"/>
      <c r="AX86" s="153" t="s">
        <v>88</v>
      </c>
      <c r="AY86" s="154">
        <f>LOOKUP(AX87,$AU$19:$AU$23,$AT$19:$AT$24)</f>
        <v>5</v>
      </c>
      <c r="AZ86" s="154"/>
      <c r="BA86" s="154">
        <f>AY86+1</f>
        <v>6</v>
      </c>
      <c r="BB86" s="10"/>
      <c r="BC86" s="10"/>
      <c r="BD86" s="20"/>
      <c r="BE86" s="69">
        <v>8</v>
      </c>
      <c r="BF86" s="106">
        <f>LOOKUP(BE86,$B$26:$B$45,$Q$26:$Q$45)</f>
        <v>4.9</v>
      </c>
      <c r="BG86" s="107">
        <f>LOOKUP(BG45,$BE$10:$BE$21,$BF$10:$BF$21)</f>
        <v>4.5</v>
      </c>
      <c r="BH86" s="107">
        <f>LOOKUP(BH45,$BE$10:$BE$21,$BF$10:$BF$21)</f>
        <v>5</v>
      </c>
      <c r="BI86" s="106">
        <f>LOOKUP(BE86,$B$26:$B$45,$P$26:$P$45)</f>
        <v>0.5572493000000001</v>
      </c>
      <c r="BJ86" s="94">
        <f>LOOKUP(BJ45,$BF$8:$BK$8,$BF$10:$BI$10)</f>
        <v>0.5</v>
      </c>
      <c r="BK86" s="94">
        <f>LOOKUP(BK45,$BF$8:$BK$8,$BF$10:$BI$10)</f>
        <v>0.55</v>
      </c>
      <c r="BL86" s="108">
        <f>((BJ87-BG87)/(BK86-BJ86))*(BI86-BJ86)+BG87</f>
        <v>0.285</v>
      </c>
      <c r="BM86" s="109">
        <f>((BK87-BH87)/(BK86-BJ86))*(BI86-BJ86)+BH87</f>
        <v>0.258</v>
      </c>
      <c r="BN86" s="110">
        <f>((BM86-BL86)/(BH86-BG86))*(BF86-BG86)+BL86</f>
        <v>0.26339999999999997</v>
      </c>
      <c r="BO86"/>
    </row>
    <row r="87" spans="2:67" s="52" customFormat="1" ht="12.75" customHeight="1" thickBot="1">
      <c r="B87" s="89"/>
      <c r="C87" s="89"/>
      <c r="D87" s="163"/>
      <c r="E87" s="169"/>
      <c r="F87" s="169"/>
      <c r="G87" s="89"/>
      <c r="H87" s="89"/>
      <c r="I87" s="89"/>
      <c r="J87" s="89"/>
      <c r="K87" s="89"/>
      <c r="L87" s="89"/>
      <c r="P87" s="90"/>
      <c r="Q87"/>
      <c r="R87"/>
      <c r="S87"/>
      <c r="T87"/>
      <c r="U87"/>
      <c r="V87"/>
      <c r="W87"/>
      <c r="X87"/>
      <c r="AA87" s="67" t="s">
        <v>21</v>
      </c>
      <c r="AB87" s="67">
        <f>LOOKUP(AA88,$AB$10:$AB$20,$AA$10:$AA$20)</f>
        <v>4</v>
      </c>
      <c r="AC87" s="67">
        <f>AB87+1</f>
        <v>5</v>
      </c>
      <c r="AD87" s="68"/>
      <c r="AE87" s="67">
        <f>LOOKUP(AD88,$AB$10:$AE$10,$AB$8:$AG$8)</f>
        <v>4</v>
      </c>
      <c r="AF87" s="67">
        <f>AE87+1</f>
        <v>5</v>
      </c>
      <c r="AI87" s="69"/>
      <c r="AK87" s="67" t="s">
        <v>21</v>
      </c>
      <c r="AL87" s="67">
        <f>LOOKUP(AK88,$AK$10:$AK$20,$AJ$10:$AJ$20)</f>
        <v>4</v>
      </c>
      <c r="AM87" s="67">
        <f>AL87+1</f>
        <v>5</v>
      </c>
      <c r="AN87" s="68"/>
      <c r="AO87" s="67">
        <f>LOOKUP(AN88,$AB$10:$AE$10,$AB$8:$AG$8)</f>
        <v>4</v>
      </c>
      <c r="AP87" s="67">
        <f>AO87+1</f>
        <v>5</v>
      </c>
      <c r="AS87" s="69"/>
      <c r="AW87" s="52">
        <v>15</v>
      </c>
      <c r="AX87" s="155">
        <f>LOOKUP(AW87,$B$26:$B$45,$P$26:$P$45)</f>
        <v>0.5389994000000002</v>
      </c>
      <c r="AY87" s="149">
        <f>LOOKUP(AY86,$AT$19:$AT$24,$AU$19:$AU$23)</f>
        <v>0.5</v>
      </c>
      <c r="AZ87" s="149"/>
      <c r="BA87" s="149">
        <f>LOOKUP(BA86,$AT$19:$AT$24,$AU$19:$AU$23)</f>
        <v>0.6</v>
      </c>
      <c r="BB87" s="149">
        <f>LOOKUP(AY87,$AU$19:$AU$23,$AV$19:$AV$23)</f>
        <v>1.11</v>
      </c>
      <c r="BC87" s="149">
        <f>LOOKUP(BA87,$AU$19:$AU$23,$AV$19:$AV$23)</f>
        <v>1.11</v>
      </c>
      <c r="BD87" s="155">
        <f>IF(AX87=AT91,AU91,((BC87-BB87)/(BA87-AY87))*(AX87-AY87)+BB87)</f>
        <v>1.11</v>
      </c>
      <c r="BE87" s="80"/>
      <c r="BG87" s="111">
        <f>HLOOKUP(BJ86,$BF$10:$BI$21,BG45)</f>
        <v>0.285</v>
      </c>
      <c r="BH87" s="112">
        <f>HLOOKUP(BJ86,$BF$10:$BI$21,BH45)</f>
        <v>0.258</v>
      </c>
      <c r="BI87" s="113"/>
      <c r="BJ87" s="114">
        <f>HLOOKUP(BK86,$BF$10:$BI$21,BG45)</f>
        <v>0.285</v>
      </c>
      <c r="BK87" s="115">
        <f>HLOOKUP(BK86,$BF$10:$BI$21,BH45)</f>
        <v>0.258</v>
      </c>
      <c r="BM87" s="57"/>
      <c r="BN87" s="69"/>
      <c r="BO87"/>
    </row>
    <row r="88" spans="2:67" s="52" customFormat="1" ht="25.5" customHeight="1" thickBot="1">
      <c r="B88" s="89"/>
      <c r="C88"/>
      <c r="D88"/>
      <c r="E88" s="158"/>
      <c r="F88" s="119"/>
      <c r="G88" s="157" t="s">
        <v>34</v>
      </c>
      <c r="H88" s="141" t="s">
        <v>81</v>
      </c>
      <c r="I88" s="157" t="s">
        <v>79</v>
      </c>
      <c r="J88" s="249" t="s">
        <v>82</v>
      </c>
      <c r="K88" s="249"/>
      <c r="O88" s="47"/>
      <c r="P88" s="10"/>
      <c r="Q88"/>
      <c r="R88"/>
      <c r="S88"/>
      <c r="T88"/>
      <c r="U88"/>
      <c r="V88"/>
      <c r="W88"/>
      <c r="X88"/>
      <c r="Z88" s="69">
        <v>8</v>
      </c>
      <c r="AA88" s="70">
        <f>LOOKUP(Z88,$B$26:$B$45,$Q$26:$Q$45)</f>
        <v>4.9</v>
      </c>
      <c r="AB88" s="71">
        <f>LOOKUP(AB87,$AA$10:$AA$20,$AB$10:$AB$20)</f>
        <v>4</v>
      </c>
      <c r="AC88" s="71">
        <f>LOOKUP(AC87,$AA$10:$AA$20,$AB$10:$AB$20)</f>
        <v>5</v>
      </c>
      <c r="AD88" s="70">
        <f>LOOKUP(Z88,$B$26:$B$45,$P$26:$P$45)</f>
        <v>0.5572493000000001</v>
      </c>
      <c r="AE88" s="60">
        <f>LOOKUP(AE87,$AB$8:$AF$8,$AB$10:$AD$10)</f>
        <v>0.5</v>
      </c>
      <c r="AF88" s="60">
        <f>LOOKUP(AF87,$AB$8:$AG$8,$AB$10:$AE$10)</f>
        <v>0.55</v>
      </c>
      <c r="AG88" s="72">
        <f>((AE89-AB89)/(AF88-AE88))*(AD88-AE88)+AB89</f>
        <v>0.948</v>
      </c>
      <c r="AH88" s="73">
        <f>((AF89-AC89)/(AF88-AE88))*(AD88-AE88)+AC89</f>
        <v>1.004</v>
      </c>
      <c r="AI88" s="74">
        <f>((AH88-AG88)/(AC88-AB88))*(AA88-AB88)+AG88</f>
        <v>0.9984000000000001</v>
      </c>
      <c r="AJ88" s="69">
        <v>8</v>
      </c>
      <c r="AK88" s="75">
        <f>LOOKUP(AJ88,$B$26:$B$45,$Q$26:$Q$45)</f>
        <v>4.9</v>
      </c>
      <c r="AL88" s="76">
        <f>LOOKUP(AL87,$AJ$10:$AJ$20,$AK$10:$AK$20)</f>
        <v>4</v>
      </c>
      <c r="AM88" s="76">
        <f>LOOKUP(AM87,$AJ$10:$AJ$20,$AK$10:$AK$20)</f>
        <v>5</v>
      </c>
      <c r="AN88" s="75">
        <f>LOOKUP(AJ88,$B$26:$B$45,$P$26:$P$45)</f>
        <v>0.5572493000000001</v>
      </c>
      <c r="AO88" s="63">
        <f>LOOKUP(AO87,$AB$8:$AF$8,$AB$10:$AD$10)</f>
        <v>0.5</v>
      </c>
      <c r="AP88" s="63">
        <f>LOOKUP(AP87,$AB$8:$AG$8,$AB$10:$AE$10)</f>
        <v>0.55</v>
      </c>
      <c r="AQ88" s="77">
        <f>((AO89-AL89)/(AP88-AO88))*(AN88-AO88)+AL89</f>
        <v>1</v>
      </c>
      <c r="AR88" s="78">
        <f>((AP89-AM89)/(AP88-AO88))*(AN88-AO88)+AM89</f>
        <v>1.075</v>
      </c>
      <c r="AS88" s="79">
        <f>((AR88-AQ88)/(AM88-AL88))*(AK88-AL88)+AQ88</f>
        <v>1.0675</v>
      </c>
      <c r="AX88" s="153" t="s">
        <v>88</v>
      </c>
      <c r="AY88" s="154">
        <f>LOOKUP(AX89,$AU$19:$AU$23,$AT$19:$AT$24)</f>
        <v>5</v>
      </c>
      <c r="AZ88" s="154"/>
      <c r="BA88" s="154">
        <f>AY88+1</f>
        <v>6</v>
      </c>
      <c r="BB88" s="10"/>
      <c r="BC88" s="10"/>
      <c r="BD88" s="20"/>
      <c r="BF88" s="67" t="s">
        <v>21</v>
      </c>
      <c r="BG88" s="67">
        <f>LOOKUP(BF89,$BF$10:$BF$21,$BE$10:$BE$21)</f>
        <v>6</v>
      </c>
      <c r="BH88" s="67">
        <f>BG88+1</f>
        <v>7</v>
      </c>
      <c r="BI88" s="68"/>
      <c r="BJ88" s="67">
        <f>LOOKUP(BI89,$BF$10:$BI$10,$BF$8:$BK$8)</f>
        <v>4</v>
      </c>
      <c r="BK88" s="67">
        <f>BJ88+1</f>
        <v>5</v>
      </c>
      <c r="BN88" s="69"/>
      <c r="BO88"/>
    </row>
    <row r="89" spans="2:67" s="52" customFormat="1" ht="13.5" customHeight="1" thickBot="1">
      <c r="B89" s="90"/>
      <c r="C89"/>
      <c r="D89"/>
      <c r="F89" s="136" t="s">
        <v>94</v>
      </c>
      <c r="G89" s="137">
        <f>IF(J26="","",AVERAGE(J26:J85))</f>
        <v>8.326307995134423</v>
      </c>
      <c r="H89" s="159">
        <f>IF(K26="","",AVERAGE(K26:K85))</f>
        <v>9.242099761392165</v>
      </c>
      <c r="I89" s="137">
        <f>IF(L26="","",AVERAGE(L26:L85))</f>
        <v>2.178201670993452</v>
      </c>
      <c r="J89" s="247">
        <f>IF(Q26="","",AVERAGE(Q26:Q85))</f>
        <v>5.439999999999999</v>
      </c>
      <c r="K89" s="250"/>
      <c r="M89" s="47"/>
      <c r="N89" s="47"/>
      <c r="O89" s="47"/>
      <c r="P89" s="47"/>
      <c r="Q89" s="47"/>
      <c r="R89" s="47"/>
      <c r="S89" s="47"/>
      <c r="T89" s="47"/>
      <c r="U89" s="47"/>
      <c r="V89" s="47"/>
      <c r="W89" s="47"/>
      <c r="X89" s="47"/>
      <c r="Z89" s="80"/>
      <c r="AB89" s="81">
        <f>HLOOKUP(AE88,$AB$10:$AE$20,AB87)</f>
        <v>0.948</v>
      </c>
      <c r="AC89" s="82">
        <f>HLOOKUP(AE88,$AB$10:$AE$20,AC87)</f>
        <v>1.004</v>
      </c>
      <c r="AD89" s="83"/>
      <c r="AE89" s="81">
        <f>HLOOKUP(AF88,$AB$10:$AE$20,AB87)</f>
        <v>0.948</v>
      </c>
      <c r="AF89" s="82">
        <f>HLOOKUP(AF88,$AB$10:$AE$20,AC87)</f>
        <v>1.004</v>
      </c>
      <c r="AH89" s="57"/>
      <c r="AJ89" s="80"/>
      <c r="AL89" s="87">
        <f>HLOOKUP(AO88,$AK$10:$AN$20,AL87)</f>
        <v>1</v>
      </c>
      <c r="AM89" s="85">
        <f>HLOOKUP(AO88,$AK$10:$AN$20,AM87)</f>
        <v>1.075</v>
      </c>
      <c r="AN89" s="86"/>
      <c r="AO89" s="87">
        <f>HLOOKUP(AP88,$AK$10:$AN$20,AL87)</f>
        <v>1</v>
      </c>
      <c r="AP89" s="88">
        <f>HLOOKUP(AP88,$AK$10:$AN$20,AM87)</f>
        <v>1.075</v>
      </c>
      <c r="AR89" s="57"/>
      <c r="AS89" s="69"/>
      <c r="AW89" s="52">
        <v>16</v>
      </c>
      <c r="AX89" s="155">
        <f>LOOKUP(AW89,$B$26:$B$45,$P$26:$P$45)</f>
        <v>0.5283994000000002</v>
      </c>
      <c r="AY89" s="149">
        <f>LOOKUP(AY88,$AT$19:$AT$24,$AU$19:$AU$23)</f>
        <v>0.5</v>
      </c>
      <c r="AZ89" s="149"/>
      <c r="BA89" s="149">
        <f>LOOKUP(BA88,$AT$19:$AT$24,$AU$19:$AU$23)</f>
        <v>0.6</v>
      </c>
      <c r="BB89" s="149">
        <f>LOOKUP(AY89,$AU$19:$AU$23,$AV$19:$AV$23)</f>
        <v>1.11</v>
      </c>
      <c r="BC89" s="149">
        <f>LOOKUP(BA89,$AU$19:$AU$23,$AV$19:$AV$23)</f>
        <v>1.11</v>
      </c>
      <c r="BD89" s="155">
        <f>IF(AX89=AT93,AU93,((BC89-BB89)/(BA89-AY89))*(AX89-AY89)+BB89)</f>
        <v>1.11</v>
      </c>
      <c r="BE89" s="69">
        <v>9</v>
      </c>
      <c r="BF89" s="106">
        <f>LOOKUP(BE89,$B$26:$B$45,$Q$26:$Q$45)</f>
        <v>5.3</v>
      </c>
      <c r="BG89" s="107">
        <f>LOOKUP(BG88,$BE$10:$BE$21,$BF$10:$BF$21)</f>
        <v>5</v>
      </c>
      <c r="BH89" s="107">
        <f>LOOKUP(BH88,$BE$10:$BE$21,$BF$10:$BF$21)</f>
        <v>6</v>
      </c>
      <c r="BI89" s="106">
        <f>LOOKUP(BE89,$B$26:$B$45,$P$26:$P$45)</f>
        <v>0.5572493000000001</v>
      </c>
      <c r="BJ89" s="94">
        <f>LOOKUP(BJ88,$BF$8:$BK$8,$BF$10:$BI$10)</f>
        <v>0.5</v>
      </c>
      <c r="BK89" s="94">
        <f>LOOKUP(BK88,$BF$8:$BK$8,$BF$10:$BI$10)</f>
        <v>0.55</v>
      </c>
      <c r="BL89" s="108">
        <f>((BJ90-BG90)/(BK89-BJ89))*(BI89-BJ89)+BG90</f>
        <v>0.258</v>
      </c>
      <c r="BM89" s="109">
        <f>((BK90-BH90)/(BK89-BJ89))*(BI89-BJ89)+BH90</f>
        <v>0.214</v>
      </c>
      <c r="BN89" s="110">
        <f>((BM89-BL89)/(BH89-BG89))*(BF89-BG89)+BL89</f>
        <v>0.24480000000000002</v>
      </c>
      <c r="BO89"/>
    </row>
    <row r="90" spans="2:67" s="52" customFormat="1" ht="13.5" customHeight="1" thickBot="1">
      <c r="B90" s="47"/>
      <c r="C90"/>
      <c r="D90"/>
      <c r="F90" s="136" t="s">
        <v>35</v>
      </c>
      <c r="G90" s="137">
        <f>IF(G89="","",STDEV(J26:J85)*100/G89)</f>
        <v>28.18122278162899</v>
      </c>
      <c r="H90" s="137">
        <f>IF(H89="","",STDEV(K26:K85)*100/H89)</f>
        <v>28.183573997840327</v>
      </c>
      <c r="I90" s="138">
        <f>IF(I89="","",STDEV(L26:L85)*100/I89)</f>
        <v>24.513242683545535</v>
      </c>
      <c r="J90" s="247">
        <f>IF(Q26="","",STDEV(Q26:Q85)*100/J89)</f>
        <v>8.87417739306453</v>
      </c>
      <c r="K90" s="247"/>
      <c r="M90" s="47"/>
      <c r="N90" s="47"/>
      <c r="O90" s="47"/>
      <c r="P90" s="47"/>
      <c r="Q90" s="47"/>
      <c r="R90" s="47"/>
      <c r="S90" s="47"/>
      <c r="T90" s="47"/>
      <c r="U90" s="47"/>
      <c r="V90" s="47"/>
      <c r="W90" s="47"/>
      <c r="X90" s="47"/>
      <c r="AA90" s="67" t="s">
        <v>21</v>
      </c>
      <c r="AB90" s="67">
        <f>LOOKUP(AA91,$AB$10:$AB$20,$AA$10:$AA$20)</f>
        <v>5</v>
      </c>
      <c r="AC90" s="67">
        <f>AB90+1</f>
        <v>6</v>
      </c>
      <c r="AD90" s="68"/>
      <c r="AE90" s="67">
        <f>LOOKUP(AD91,$AB$10:$AE$10,$AB$8:$AG$8)</f>
        <v>4</v>
      </c>
      <c r="AF90" s="67">
        <f>AE90+1</f>
        <v>5</v>
      </c>
      <c r="AI90" s="69"/>
      <c r="AK90" s="67" t="s">
        <v>21</v>
      </c>
      <c r="AL90" s="67">
        <f>LOOKUP(AK91,$AK$10:$AK$20,$AJ$10:$AJ$20)</f>
        <v>5</v>
      </c>
      <c r="AM90" s="67">
        <f>AL90+1</f>
        <v>6</v>
      </c>
      <c r="AN90" s="68"/>
      <c r="AO90" s="67">
        <f>LOOKUP(AN91,$AB$10:$AE$10,$AB$8:$AG$8)</f>
        <v>4</v>
      </c>
      <c r="AP90" s="67">
        <f>AO90+1</f>
        <v>5</v>
      </c>
      <c r="AS90" s="69"/>
      <c r="AW90" s="52">
        <v>1</v>
      </c>
      <c r="AX90" s="153" t="s">
        <v>88</v>
      </c>
      <c r="AY90" s="154">
        <f>LOOKUP(AX91,$AU$19:$AU$23,$AT$19:$AT$24)</f>
        <v>5</v>
      </c>
      <c r="AZ90" s="154"/>
      <c r="BA90" s="154">
        <f>AY90+1</f>
        <v>6</v>
      </c>
      <c r="BB90" s="10"/>
      <c r="BC90" s="10"/>
      <c r="BD90" s="20"/>
      <c r="BE90" s="80"/>
      <c r="BG90" s="111">
        <f>HLOOKUP(BJ89,$BF$10:$BI$21,BG88)</f>
        <v>0.258</v>
      </c>
      <c r="BH90" s="112">
        <f>HLOOKUP(BJ89,$BF$10:$BI$21,BH88)</f>
        <v>0.214</v>
      </c>
      <c r="BI90" s="113"/>
      <c r="BJ90" s="114">
        <f>HLOOKUP(BK89,$BF$10:$BI$21,BG88)</f>
        <v>0.258</v>
      </c>
      <c r="BK90" s="115">
        <f>HLOOKUP(BK89,$BF$10:$BI$21,BH88)</f>
        <v>0.214</v>
      </c>
      <c r="BM90" s="57"/>
      <c r="BN90" s="69"/>
      <c r="BO90"/>
    </row>
    <row r="91" spans="2:67" s="52" customFormat="1" ht="13.5" customHeight="1" thickBot="1">
      <c r="B91" s="47"/>
      <c r="C91" s="47"/>
      <c r="D91" s="47"/>
      <c r="E91" s="47"/>
      <c r="F91" s="47"/>
      <c r="G91" s="47"/>
      <c r="H91" s="47"/>
      <c r="I91" s="47"/>
      <c r="J91" s="47"/>
      <c r="K91" s="47"/>
      <c r="L91" s="47"/>
      <c r="M91" s="47"/>
      <c r="N91" s="47"/>
      <c r="O91" s="47"/>
      <c r="P91" s="47"/>
      <c r="Q91" s="47"/>
      <c r="R91" s="47"/>
      <c r="S91" s="47"/>
      <c r="T91" s="47"/>
      <c r="U91" s="47"/>
      <c r="V91" s="47"/>
      <c r="W91" s="47"/>
      <c r="X91" s="47"/>
      <c r="Z91" s="69">
        <v>9</v>
      </c>
      <c r="AA91" s="70">
        <f>LOOKUP(Z91,$B$26:$B$45,$Q$26:$Q$45)</f>
        <v>5.3</v>
      </c>
      <c r="AB91" s="71">
        <f>LOOKUP(AB90,$AA$10:$AA$20,$AB$10:$AB$20)</f>
        <v>5</v>
      </c>
      <c r="AC91" s="71">
        <f>LOOKUP(AC90,$AA$10:$AA$20,$AB$10:$AB$20)</f>
        <v>6</v>
      </c>
      <c r="AD91" s="70">
        <f>LOOKUP(Z91,$B$26:$B$45,$P$26:$P$45)</f>
        <v>0.5572493000000001</v>
      </c>
      <c r="AE91" s="60">
        <f>LOOKUP(AE90,$AB$8:$AF$8,$AB$10:$AD$10)</f>
        <v>0.5</v>
      </c>
      <c r="AF91" s="60">
        <f>LOOKUP(AF90,$AB$8:$AG$8,$AB$10:$AE$10)</f>
        <v>0.55</v>
      </c>
      <c r="AG91" s="72">
        <f>((AE92-AB92)/(AF91-AE91))*(AD91-AE91)+AB92</f>
        <v>1.004</v>
      </c>
      <c r="AH91" s="73">
        <f>((AF92-AC92)/(AF91-AE91))*(AD91-AE91)+AC92</f>
        <v>1.071</v>
      </c>
      <c r="AI91" s="74">
        <f>((AH91-AG91)/(AC91-AB91))*(AA91-AB91)+AG91</f>
        <v>1.0241</v>
      </c>
      <c r="AJ91" s="69">
        <v>9</v>
      </c>
      <c r="AK91" s="75">
        <f>LOOKUP(AJ91,$B$26:$B$45,$Q$26:$Q$45)</f>
        <v>5.3</v>
      </c>
      <c r="AL91" s="76">
        <f>LOOKUP(AL90,$AJ$10:$AJ$20,$AK$10:$AK$20)</f>
        <v>5</v>
      </c>
      <c r="AM91" s="76">
        <f>LOOKUP(AM90,$AJ$10:$AJ$20,$AK$10:$AK$20)</f>
        <v>6</v>
      </c>
      <c r="AN91" s="75">
        <f>LOOKUP(AJ91,$B$26:$B$45,$P$26:$P$45)</f>
        <v>0.5572493000000001</v>
      </c>
      <c r="AO91" s="63">
        <f>LOOKUP(AO90,$AB$8:$AF$8,$AB$10:$AD$10)</f>
        <v>0.5</v>
      </c>
      <c r="AP91" s="63">
        <f>LOOKUP(AP90,$AB$8:$AG$8,$AB$10:$AE$10)</f>
        <v>0.55</v>
      </c>
      <c r="AQ91" s="77">
        <f>((AO92-AL92)/(AP91-AO91))*(AN91-AO91)+AL92</f>
        <v>1.075</v>
      </c>
      <c r="AR91" s="78">
        <f>((AP92-AM92)/(AP91-AO91))*(AN91-AO91)+AM92</f>
        <v>1.144</v>
      </c>
      <c r="AS91" s="79">
        <f>((AR91-AQ91)/(AM91-AL91))*(AK91-AL91)+AQ91</f>
        <v>1.0957</v>
      </c>
      <c r="AW91" s="52">
        <v>17</v>
      </c>
      <c r="AX91" s="155">
        <f>LOOKUP(AW91,$B$26:$B$45,$P$26:$P$45)</f>
        <v>0.5389994000000002</v>
      </c>
      <c r="AY91" s="149">
        <f>LOOKUP(AY90,$AT$19:$AT$24,$AU$19:$AU$23)</f>
        <v>0.5</v>
      </c>
      <c r="AZ91" s="149"/>
      <c r="BA91" s="149">
        <f>LOOKUP(BA90,$AT$19:$AT$24,$AU$19:$AU$23)</f>
        <v>0.6</v>
      </c>
      <c r="BB91" s="149">
        <f>LOOKUP(AY91,$AU$19:$AU$23,$AV$19:$AV$23)</f>
        <v>1.11</v>
      </c>
      <c r="BC91" s="149">
        <f>LOOKUP(BA91,$AU$19:$AU$23,$AV$19:$AV$23)</f>
        <v>1.11</v>
      </c>
      <c r="BD91" s="155">
        <f>IF(AX91=AT95,AU95,((BC91-BB91)/(BA91-AY91))*(AX91-AY91)+BB91)</f>
        <v>1.11</v>
      </c>
      <c r="BF91" s="67" t="s">
        <v>21</v>
      </c>
      <c r="BG91" s="67">
        <f>LOOKUP(BF92,$BF$10:$BF$21,$BE$10:$BE$21)</f>
        <v>6</v>
      </c>
      <c r="BH91" s="67">
        <f>BG91+1</f>
        <v>7</v>
      </c>
      <c r="BI91" s="68"/>
      <c r="BJ91" s="67">
        <f>LOOKUP(BI92,$BF$10:$BI$10,$BF$8:$BK$8)</f>
        <v>4</v>
      </c>
      <c r="BK91" s="67">
        <f>BJ91+1</f>
        <v>5</v>
      </c>
      <c r="BN91" s="69"/>
      <c r="BO91"/>
    </row>
    <row r="92" spans="2:67" s="52" customFormat="1" ht="13.5" customHeight="1" thickBot="1">
      <c r="B92" s="47"/>
      <c r="C92" s="47"/>
      <c r="D92" s="47"/>
      <c r="E92" s="47"/>
      <c r="F92" s="271" t="s">
        <v>83</v>
      </c>
      <c r="G92" s="272"/>
      <c r="H92" s="272"/>
      <c r="I92" s="272"/>
      <c r="J92" s="272"/>
      <c r="K92" s="47"/>
      <c r="L92" s="47"/>
      <c r="M92" s="47"/>
      <c r="N92" s="47"/>
      <c r="O92" s="47"/>
      <c r="P92" s="47"/>
      <c r="Q92" s="47"/>
      <c r="R92" s="47"/>
      <c r="S92" s="47"/>
      <c r="T92" s="47"/>
      <c r="U92" s="47"/>
      <c r="V92" s="47"/>
      <c r="W92" s="47"/>
      <c r="X92" s="47"/>
      <c r="Z92" s="80"/>
      <c r="AB92" s="81">
        <f>HLOOKUP(AE91,$AB$10:$AE$20,AB90)</f>
        <v>1.004</v>
      </c>
      <c r="AC92" s="82">
        <f>HLOOKUP(AE91,$AB$10:$AE$20,AC90)</f>
        <v>1.071</v>
      </c>
      <c r="AD92" s="83"/>
      <c r="AE92" s="81">
        <f>HLOOKUP(AF91,$AB$10:$AE$20,AB90)</f>
        <v>1.004</v>
      </c>
      <c r="AF92" s="82">
        <f>HLOOKUP(AF91,$AB$10:$AE$20,AC90)</f>
        <v>1.071</v>
      </c>
      <c r="AH92" s="57"/>
      <c r="AJ92" s="80"/>
      <c r="AL92" s="87">
        <f>HLOOKUP(AO91,$AK$10:$AN$20,AL90)</f>
        <v>1.075</v>
      </c>
      <c r="AM92" s="85">
        <f>HLOOKUP(AO91,$AK$10:$AN$20,AM90)</f>
        <v>1.144</v>
      </c>
      <c r="AN92" s="86"/>
      <c r="AO92" s="87">
        <f>HLOOKUP(AP91,$AK$10:$AN$20,AL90)</f>
        <v>1.075</v>
      </c>
      <c r="AP92" s="88">
        <f>HLOOKUP(AP91,$AK$10:$AN$20,AM90)</f>
        <v>1.144</v>
      </c>
      <c r="AR92" s="57"/>
      <c r="AS92" s="69"/>
      <c r="AX92" s="153" t="s">
        <v>88</v>
      </c>
      <c r="AY92" s="154">
        <f>LOOKUP(AX93,$AU$19:$AU$23,$AT$19:$AT$24)</f>
        <v>5</v>
      </c>
      <c r="AZ92" s="154"/>
      <c r="BA92" s="154">
        <f>AY92+1</f>
        <v>6</v>
      </c>
      <c r="BB92" s="10"/>
      <c r="BC92" s="10"/>
      <c r="BD92" s="20"/>
      <c r="BE92" s="69">
        <v>10</v>
      </c>
      <c r="BF92" s="106">
        <f>LOOKUP(BE92,$B$26:$B$45,$Q$26:$Q$45)</f>
        <v>5.4</v>
      </c>
      <c r="BG92" s="107">
        <f>LOOKUP(BG91,$BE$10:$BE$21,$BF$10:$BF$21)</f>
        <v>5</v>
      </c>
      <c r="BH92" s="107">
        <f>LOOKUP(BH91,$BE$10:$BE$21,$BF$10:$BF$21)</f>
        <v>6</v>
      </c>
      <c r="BI92" s="106">
        <f>LOOKUP(BE92,$B$26:$B$45,$P$26:$P$45)</f>
        <v>0.5284993</v>
      </c>
      <c r="BJ92" s="94">
        <f>LOOKUP(BJ91,$BF$8:$BK$8,$BF$10:$BI$10)</f>
        <v>0.5</v>
      </c>
      <c r="BK92" s="94">
        <f>LOOKUP(BK91,$BF$8:$BK$8,$BF$10:$BI$10)</f>
        <v>0.55</v>
      </c>
      <c r="BL92" s="108">
        <f>((BJ93-BG93)/(BK92-BJ92))*(BI92-BJ92)+BG93</f>
        <v>0.258</v>
      </c>
      <c r="BM92" s="109">
        <f>((BK93-BH93)/(BK92-BJ92))*(BI92-BJ92)+BH93</f>
        <v>0.214</v>
      </c>
      <c r="BN92" s="110">
        <f>((BM92-BL92)/(BH92-BG92))*(BF92-BG92)+BL92</f>
        <v>0.24039999999999997</v>
      </c>
      <c r="BO92"/>
    </row>
    <row r="93" spans="2:67" s="52" customFormat="1" ht="13.5" customHeight="1" thickBot="1">
      <c r="B93" s="47"/>
      <c r="C93" s="47"/>
      <c r="D93" s="47"/>
      <c r="E93" s="47"/>
      <c r="F93" s="47"/>
      <c r="G93" s="47"/>
      <c r="H93" s="47"/>
      <c r="I93" s="47"/>
      <c r="J93" s="47"/>
      <c r="K93" s="47"/>
      <c r="L93" s="47"/>
      <c r="M93" s="47"/>
      <c r="N93" s="47"/>
      <c r="O93" s="47"/>
      <c r="P93" s="47"/>
      <c r="Q93" s="47"/>
      <c r="R93" s="47"/>
      <c r="S93" s="47"/>
      <c r="T93" s="47"/>
      <c r="U93" s="47"/>
      <c r="V93" s="47"/>
      <c r="W93" s="47"/>
      <c r="X93" s="47"/>
      <c r="AA93" s="67" t="s">
        <v>21</v>
      </c>
      <c r="AB93" s="67">
        <f>LOOKUP(AA94,$AB$10:$AB$20,$AA$10:$AA$20)</f>
        <v>5</v>
      </c>
      <c r="AC93" s="67">
        <f>AB93+1</f>
        <v>6</v>
      </c>
      <c r="AD93" s="68"/>
      <c r="AE93" s="67">
        <f>LOOKUP(AD94,$AB$10:$AE$10,$AB$8:$AG$8)</f>
        <v>4</v>
      </c>
      <c r="AF93" s="67">
        <f>AE93+1</f>
        <v>5</v>
      </c>
      <c r="AI93" s="69"/>
      <c r="AK93" s="67" t="s">
        <v>21</v>
      </c>
      <c r="AL93" s="67">
        <f>LOOKUP(AK94,$AK$10:$AK$20,$AJ$10:$AJ$20)</f>
        <v>5</v>
      </c>
      <c r="AM93" s="67">
        <f>AL93+1</f>
        <v>6</v>
      </c>
      <c r="AN93" s="68"/>
      <c r="AO93" s="67">
        <f>LOOKUP(AN94,$AB$10:$AE$10,$AB$8:$AG$8)</f>
        <v>4</v>
      </c>
      <c r="AP93" s="67">
        <f>AO93+1</f>
        <v>5</v>
      </c>
      <c r="AS93" s="69"/>
      <c r="AW93" s="52">
        <v>18</v>
      </c>
      <c r="AX93" s="155">
        <f>LOOKUP(AW93,$B$26:$B$45,$P$26:$P$45)</f>
        <v>0.5389994000000002</v>
      </c>
      <c r="AY93" s="149">
        <f>LOOKUP(AY92,$AT$19:$AT$24,$AU$19:$AU$23)</f>
        <v>0.5</v>
      </c>
      <c r="AZ93" s="149"/>
      <c r="BA93" s="149">
        <f>LOOKUP(BA92,$AT$19:$AT$24,$AU$19:$AU$23)</f>
        <v>0.6</v>
      </c>
      <c r="BB93" s="149">
        <f>LOOKUP(AY93,$AU$19:$AU$23,$AV$19:$AV$23)</f>
        <v>1.11</v>
      </c>
      <c r="BC93" s="149">
        <f>LOOKUP(BA93,$AU$19:$AU$23,$AV$19:$AV$23)</f>
        <v>1.11</v>
      </c>
      <c r="BD93" s="155">
        <f>IF(AX93=AT97,AU97,((BC93-BB93)/(BA93-AY93))*(AX93-AY93)+BB93)</f>
        <v>1.11</v>
      </c>
      <c r="BE93" s="80"/>
      <c r="BG93" s="111">
        <f>HLOOKUP(BJ92,$BF$10:$BI$21,BG91)</f>
        <v>0.258</v>
      </c>
      <c r="BH93" s="112">
        <f>HLOOKUP(BJ92,$BF$10:$BI$21,BH91)</f>
        <v>0.214</v>
      </c>
      <c r="BI93" s="113"/>
      <c r="BJ93" s="114">
        <f>HLOOKUP(BK92,$BF$10:$BI$21,BG91)</f>
        <v>0.258</v>
      </c>
      <c r="BK93" s="115">
        <f>HLOOKUP(BK92,$BF$10:$BI$21,BH91)</f>
        <v>0.214</v>
      </c>
      <c r="BM93" s="57"/>
      <c r="BN93" s="69"/>
      <c r="BO93"/>
    </row>
    <row r="94" spans="2:67" s="52" customFormat="1" ht="13.5" customHeight="1" hidden="1" thickBot="1">
      <c r="B94" s="47"/>
      <c r="C94" s="47"/>
      <c r="D94" s="47"/>
      <c r="E94" s="47"/>
      <c r="F94" s="47"/>
      <c r="G94" s="47"/>
      <c r="H94" s="47"/>
      <c r="I94" s="47"/>
      <c r="J94" s="47"/>
      <c r="K94" s="47"/>
      <c r="L94" s="47"/>
      <c r="M94" s="47"/>
      <c r="N94" s="47"/>
      <c r="O94" s="47"/>
      <c r="P94" s="47"/>
      <c r="Q94" s="47"/>
      <c r="R94" s="47"/>
      <c r="S94" s="47"/>
      <c r="T94" s="47"/>
      <c r="U94" s="47"/>
      <c r="V94" s="47"/>
      <c r="W94" s="47"/>
      <c r="X94" s="47"/>
      <c r="Z94" s="69">
        <v>10</v>
      </c>
      <c r="AA94" s="70">
        <f>LOOKUP(Z94,$B$26:$B$45,$Q$26:$Q$45)</f>
        <v>5.4</v>
      </c>
      <c r="AB94" s="71">
        <f>LOOKUP(AB93,$AA$10:$AA$20,$AB$10:$AB$20)</f>
        <v>5</v>
      </c>
      <c r="AC94" s="71">
        <f>LOOKUP(AC93,$AA$10:$AA$20,$AB$10:$AB$20)</f>
        <v>6</v>
      </c>
      <c r="AD94" s="70">
        <f>LOOKUP(Z94,$B$26:$B$45,$P$26:$P$45)</f>
        <v>0.5284993</v>
      </c>
      <c r="AE94" s="60">
        <f>LOOKUP(AE93,$AB$8:$AF$8,$AB$10:$AD$10)</f>
        <v>0.5</v>
      </c>
      <c r="AF94" s="60">
        <f>LOOKUP(AF93,$AB$8:$AG$8,$AB$10:$AE$10)</f>
        <v>0.55</v>
      </c>
      <c r="AG94" s="72">
        <f>((AE95-AB95)/(AF94-AE94))*(AD94-AE94)+AB95</f>
        <v>1.004</v>
      </c>
      <c r="AH94" s="73">
        <f>((AF95-AC95)/(AF94-AE94))*(AD94-AE94)+AC95</f>
        <v>1.071</v>
      </c>
      <c r="AI94" s="74">
        <f>((AH94-AG94)/(AC94-AB94))*(AA94-AB94)+AG94</f>
        <v>1.0308</v>
      </c>
      <c r="AJ94" s="69">
        <v>10</v>
      </c>
      <c r="AK94" s="75">
        <f>LOOKUP(AJ94,$B$26:$B$45,$Q$26:$Q$45)</f>
        <v>5.4</v>
      </c>
      <c r="AL94" s="76">
        <f>LOOKUP(AL93,$AJ$10:$AJ$20,$AK$10:$AK$20)</f>
        <v>5</v>
      </c>
      <c r="AM94" s="76">
        <f>LOOKUP(AM93,$AJ$10:$AJ$20,$AK$10:$AK$20)</f>
        <v>6</v>
      </c>
      <c r="AN94" s="75">
        <f>LOOKUP(AJ94,$B$26:$B$45,$P$26:$P$45)</f>
        <v>0.5284993</v>
      </c>
      <c r="AO94" s="63">
        <f>LOOKUP(AO93,$AB$8:$AF$8,$AB$10:$AD$10)</f>
        <v>0.5</v>
      </c>
      <c r="AP94" s="63">
        <f>LOOKUP(AP93,$AB$8:$AG$8,$AB$10:$AE$10)</f>
        <v>0.55</v>
      </c>
      <c r="AQ94" s="77">
        <f>((AO95-AL95)/(AP94-AO94))*(AN94-AO94)+AL95</f>
        <v>1.075</v>
      </c>
      <c r="AR94" s="78">
        <f>((AP95-AM95)/(AP94-AO94))*(AN94-AO94)+AM95</f>
        <v>1.144</v>
      </c>
      <c r="AS94" s="79">
        <f>((AR94-AQ94)/(AM94-AL94))*(AK94-AL94)+AQ94</f>
        <v>1.1026</v>
      </c>
      <c r="AX94" s="153" t="s">
        <v>88</v>
      </c>
      <c r="AY94" s="154">
        <f>LOOKUP(AX95,$AU$19:$AU$23,$AT$19:$AT$24)</f>
        <v>5</v>
      </c>
      <c r="AZ94" s="154"/>
      <c r="BA94" s="154">
        <f>AY94+1</f>
        <v>6</v>
      </c>
      <c r="BB94" s="10"/>
      <c r="BC94" s="10"/>
      <c r="BD94" s="20"/>
      <c r="BF94" s="67" t="s">
        <v>21</v>
      </c>
      <c r="BG94" s="67">
        <f>LOOKUP(BF95,$BF$10:$BF$21,$BE$10:$BE$21)</f>
        <v>6</v>
      </c>
      <c r="BH94" s="67">
        <f>BG94+1</f>
        <v>7</v>
      </c>
      <c r="BI94" s="68"/>
      <c r="BJ94" s="67">
        <f>LOOKUP(BI95,$BF$10:$BI$10,$BF$8:$BK$8)</f>
        <v>4</v>
      </c>
      <c r="BK94" s="67">
        <f>BJ94+1</f>
        <v>5</v>
      </c>
      <c r="BN94" s="69"/>
      <c r="BO94"/>
    </row>
    <row r="95" spans="1:67" ht="16.5" hidden="1" thickBot="1">
      <c r="A95" s="52"/>
      <c r="B95" s="47"/>
      <c r="C95" s="47"/>
      <c r="D95" s="47"/>
      <c r="E95" s="47"/>
      <c r="F95" s="47"/>
      <c r="G95" s="47"/>
      <c r="H95" s="47"/>
      <c r="I95" s="47"/>
      <c r="J95" s="47"/>
      <c r="K95" s="47"/>
      <c r="L95" s="47"/>
      <c r="M95" s="47"/>
      <c r="N95" s="47"/>
      <c r="O95" s="47"/>
      <c r="P95" s="47"/>
      <c r="Q95" s="47"/>
      <c r="R95" s="47"/>
      <c r="S95" s="47"/>
      <c r="T95" s="47"/>
      <c r="U95" s="47"/>
      <c r="V95" s="47"/>
      <c r="W95" s="47"/>
      <c r="X95" s="47"/>
      <c r="Y95" s="52"/>
      <c r="Z95" s="80"/>
      <c r="AA95" s="52"/>
      <c r="AB95" s="81">
        <f>HLOOKUP(AE94,$AB$10:$AE$20,AB93)</f>
        <v>1.004</v>
      </c>
      <c r="AC95" s="82">
        <f>HLOOKUP(AE94,$AB$10:$AE$20,AC93)</f>
        <v>1.071</v>
      </c>
      <c r="AD95" s="83"/>
      <c r="AE95" s="81">
        <f>HLOOKUP(AF94,$AB$10:$AE$20,AB93)</f>
        <v>1.004</v>
      </c>
      <c r="AF95" s="82">
        <f>HLOOKUP(AF94,$AB$10:$AE$20,AC93)</f>
        <v>1.071</v>
      </c>
      <c r="AG95" s="52"/>
      <c r="AH95" s="57"/>
      <c r="AI95" s="52"/>
      <c r="AJ95" s="80"/>
      <c r="AK95" s="52"/>
      <c r="AL95" s="87">
        <f>HLOOKUP(AO94,$AK$10:$AN$20,AL93)</f>
        <v>1.075</v>
      </c>
      <c r="AM95" s="85">
        <f>HLOOKUP(AO94,$AK$10:$AN$20,AM93)</f>
        <v>1.144</v>
      </c>
      <c r="AN95" s="86"/>
      <c r="AO95" s="87">
        <f>HLOOKUP(AP94,$AK$10:$AN$20,AL93)</f>
        <v>1.075</v>
      </c>
      <c r="AP95" s="88">
        <f>HLOOKUP(AP94,$AK$10:$AN$20,AM93)</f>
        <v>1.144</v>
      </c>
      <c r="AQ95" s="52"/>
      <c r="AR95" s="57"/>
      <c r="AS95" s="69"/>
      <c r="AW95" s="52">
        <v>19</v>
      </c>
      <c r="AX95" s="155">
        <f>LOOKUP(AW95,$B$26:$B$45,$P$26:$P$45)</f>
        <v>0.5389994000000002</v>
      </c>
      <c r="AY95" s="149">
        <f>LOOKUP(AY94,$AT$19:$AT$24,$AU$19:$AU$23)</f>
        <v>0.5</v>
      </c>
      <c r="AZ95" s="149"/>
      <c r="BA95" s="149">
        <f>LOOKUP(BA94,$AT$19:$AT$24,$AU$19:$AU$23)</f>
        <v>0.6</v>
      </c>
      <c r="BB95" s="149">
        <f>LOOKUP(AY95,$AU$19:$AU$23,$AV$19:$AV$23)</f>
        <v>1.11</v>
      </c>
      <c r="BC95" s="149">
        <f>LOOKUP(BA95,$AU$19:$AU$23,$AV$19:$AV$23)</f>
        <v>1.11</v>
      </c>
      <c r="BD95" s="155">
        <f>IF(AX95=AT99,AU99,((BC95-BB95)/(BA95-AY95))*(AX95-AY95)+BB95)</f>
        <v>1.11</v>
      </c>
      <c r="BE95" s="69">
        <v>11</v>
      </c>
      <c r="BF95" s="106">
        <f>LOOKUP(BE95,$B$26:$B$45,$Q$26:$Q$45)</f>
        <v>5.4</v>
      </c>
      <c r="BG95" s="107">
        <f>LOOKUP(BG94,$BE$10:$BE$21,$BF$10:$BF$21)</f>
        <v>5</v>
      </c>
      <c r="BH95" s="107">
        <f>LOOKUP(BH94,$BE$10:$BE$21,$BF$10:$BF$21)</f>
        <v>6</v>
      </c>
      <c r="BI95" s="106">
        <f>LOOKUP(BE95,$B$26:$B$45,$P$26:$P$45)</f>
        <v>0.5284993</v>
      </c>
      <c r="BJ95" s="94">
        <f>LOOKUP(BJ94,$BF$8:$BK$8,$BF$10:$BI$10)</f>
        <v>0.5</v>
      </c>
      <c r="BK95" s="94">
        <f>LOOKUP(BK94,$BF$8:$BK$8,$BF$10:$BI$10)</f>
        <v>0.55</v>
      </c>
      <c r="BL95" s="108">
        <f>((BJ96-BG96)/(BK95-BJ95))*(BI95-BJ95)+BG96</f>
        <v>0.258</v>
      </c>
      <c r="BM95" s="109">
        <f>((BK96-BH96)/(BK95-BJ95))*(BI95-BJ95)+BH96</f>
        <v>0.214</v>
      </c>
      <c r="BN95" s="110">
        <f>((BM95-BL95)/(BH95-BG95))*(BF95-BG95)+BL95</f>
        <v>0.24039999999999997</v>
      </c>
      <c r="BO95"/>
    </row>
    <row r="96" spans="2:67" ht="16.5" hidden="1" thickBot="1">
      <c r="B96" s="47"/>
      <c r="C96" s="47"/>
      <c r="D96" s="47"/>
      <c r="E96" s="47"/>
      <c r="F96" s="47"/>
      <c r="G96" s="47"/>
      <c r="H96" s="47"/>
      <c r="I96" s="47"/>
      <c r="J96" s="47"/>
      <c r="K96" s="47"/>
      <c r="L96" s="47"/>
      <c r="M96" s="47"/>
      <c r="N96" s="47"/>
      <c r="O96" s="47"/>
      <c r="P96" s="47"/>
      <c r="Q96" s="47"/>
      <c r="R96" s="47"/>
      <c r="S96" s="47"/>
      <c r="T96" s="47"/>
      <c r="U96" s="47"/>
      <c r="V96" s="47"/>
      <c r="W96" s="47"/>
      <c r="X96" s="47"/>
      <c r="Y96" s="52"/>
      <c r="Z96" s="52"/>
      <c r="AA96" s="67" t="s">
        <v>21</v>
      </c>
      <c r="AB96" s="67">
        <f>LOOKUP(AA97,$AB$10:$AB$20,$AA$10:$AA$20)</f>
        <v>5</v>
      </c>
      <c r="AC96" s="67">
        <f>AB96+1</f>
        <v>6</v>
      </c>
      <c r="AD96" s="68"/>
      <c r="AE96" s="67">
        <f>LOOKUP(AD97,$AB$10:$AE$10,$AB$8:$AG$8)</f>
        <v>4</v>
      </c>
      <c r="AF96" s="67">
        <f>AE96+1</f>
        <v>5</v>
      </c>
      <c r="AG96" s="52"/>
      <c r="AH96" s="52"/>
      <c r="AI96" s="69"/>
      <c r="AJ96" s="52"/>
      <c r="AK96" s="67" t="s">
        <v>21</v>
      </c>
      <c r="AL96" s="67">
        <f>LOOKUP(AK97,$AK$10:$AK$20,$AJ$10:$AJ$20)</f>
        <v>5</v>
      </c>
      <c r="AM96" s="67">
        <f>AL96+1</f>
        <v>6</v>
      </c>
      <c r="AN96" s="68"/>
      <c r="AO96" s="67">
        <f>LOOKUP(AN97,$AB$10:$AE$10,$AB$8:$AG$8)</f>
        <v>4</v>
      </c>
      <c r="AP96" s="67">
        <f>AO96+1</f>
        <v>5</v>
      </c>
      <c r="AQ96" s="52"/>
      <c r="AR96" s="52"/>
      <c r="AS96" s="69"/>
      <c r="AW96" s="52"/>
      <c r="AX96" s="153" t="s">
        <v>88</v>
      </c>
      <c r="AY96" s="154">
        <f>LOOKUP(AX97,$AU$19:$AU$23,$AT$19:$AT$24)</f>
        <v>5</v>
      </c>
      <c r="AZ96" s="154"/>
      <c r="BA96" s="154">
        <f>AY96+1</f>
        <v>6</v>
      </c>
      <c r="BD96" s="20"/>
      <c r="BE96" s="80"/>
      <c r="BF96" s="52"/>
      <c r="BG96" s="111">
        <f>HLOOKUP(BJ95,$BF$10:$BI$21,BG94)</f>
        <v>0.258</v>
      </c>
      <c r="BH96" s="112">
        <f>HLOOKUP(BJ95,$BF$10:$BI$21,BH94)</f>
        <v>0.214</v>
      </c>
      <c r="BI96" s="113"/>
      <c r="BJ96" s="114">
        <f>HLOOKUP(BK95,$BF$10:$BI$21,BG94)</f>
        <v>0.258</v>
      </c>
      <c r="BK96" s="115">
        <f>HLOOKUP(BK95,$BF$10:$BI$21,BH94)</f>
        <v>0.214</v>
      </c>
      <c r="BL96" s="52"/>
      <c r="BM96" s="57"/>
      <c r="BN96" s="69"/>
      <c r="BO96"/>
    </row>
    <row r="97" spans="1:67" s="20" customFormat="1" ht="16.5" hidden="1" thickBot="1">
      <c r="A97" s="10"/>
      <c r="B97" s="47"/>
      <c r="C97" s="47"/>
      <c r="D97" s="47"/>
      <c r="E97" s="47"/>
      <c r="F97" s="47"/>
      <c r="G97" s="47"/>
      <c r="H97" s="47"/>
      <c r="I97" s="47"/>
      <c r="J97" s="47"/>
      <c r="K97" s="47"/>
      <c r="L97" s="47"/>
      <c r="M97" s="47"/>
      <c r="N97" s="47"/>
      <c r="O97" s="47"/>
      <c r="P97" s="47"/>
      <c r="Q97" s="47"/>
      <c r="R97" s="47"/>
      <c r="S97" s="47"/>
      <c r="T97" s="47"/>
      <c r="U97" s="47"/>
      <c r="V97" s="47"/>
      <c r="W97" s="47"/>
      <c r="X97" s="47"/>
      <c r="Y97" s="10"/>
      <c r="Z97" s="69">
        <v>11</v>
      </c>
      <c r="AA97" s="70">
        <f>LOOKUP(Z97,$B$26:$B$45,$Q$26:$Q$45)</f>
        <v>5.4</v>
      </c>
      <c r="AB97" s="71">
        <f>LOOKUP(AB96,$AA$10:$AA$20,$AB$10:$AB$20)</f>
        <v>5</v>
      </c>
      <c r="AC97" s="71">
        <f>LOOKUP(AC96,$AA$10:$AA$20,$AB$10:$AB$20)</f>
        <v>6</v>
      </c>
      <c r="AD97" s="70">
        <f>LOOKUP(Z97,$B$26:$B$45,$P$26:$P$45)</f>
        <v>0.5284993</v>
      </c>
      <c r="AE97" s="60">
        <f>LOOKUP(AE96,$AB$8:$AF$8,$AB$10:$AD$10)</f>
        <v>0.5</v>
      </c>
      <c r="AF97" s="60">
        <f>LOOKUP(AF96,$AB$8:$AG$8,$AB$10:$AE$10)</f>
        <v>0.55</v>
      </c>
      <c r="AG97" s="72">
        <f>((AE98-AB98)/(AF97-AE97))*(AD97-AE97)+AB98</f>
        <v>1.004</v>
      </c>
      <c r="AH97" s="73">
        <f>((AF98-AC98)/(AF97-AE97))*(AD97-AE97)+AC98</f>
        <v>1.071</v>
      </c>
      <c r="AI97" s="74">
        <f>((AH97-AG97)/(AC97-AB97))*(AA97-AB97)+AG97</f>
        <v>1.0308</v>
      </c>
      <c r="AJ97" s="69">
        <v>11</v>
      </c>
      <c r="AK97" s="75">
        <f>LOOKUP(AJ97,$B$26:$B$45,$Q$26:$Q$45)</f>
        <v>5.4</v>
      </c>
      <c r="AL97" s="76">
        <f>LOOKUP(AL96,$AJ$10:$AJ$20,$AK$10:$AK$20)</f>
        <v>5</v>
      </c>
      <c r="AM97" s="76">
        <f>LOOKUP(AM96,$AJ$10:$AJ$20,$AK$10:$AK$20)</f>
        <v>6</v>
      </c>
      <c r="AN97" s="75">
        <f>LOOKUP(AJ97,$B$26:$B$45,$P$26:$P$45)</f>
        <v>0.5284993</v>
      </c>
      <c r="AO97" s="63">
        <f>LOOKUP(AO96,$AB$8:$AF$8,$AB$10:$AD$10)</f>
        <v>0.5</v>
      </c>
      <c r="AP97" s="63">
        <f>LOOKUP(AP96,$AB$8:$AG$8,$AB$10:$AE$10)</f>
        <v>0.55</v>
      </c>
      <c r="AQ97" s="77">
        <f>((AO98-AL98)/(AP97-AO97))*(AN97-AO97)+AL98</f>
        <v>1.075</v>
      </c>
      <c r="AR97" s="78">
        <f>((AP98-AM98)/(AP97-AO97))*(AN97-AO97)+AM98</f>
        <v>1.144</v>
      </c>
      <c r="AS97" s="79">
        <f>((AR97-AQ97)/(AM97-AL97))*(AK97-AL97)+AQ97</f>
        <v>1.1026</v>
      </c>
      <c r="AW97" s="52">
        <v>20</v>
      </c>
      <c r="AX97" s="155">
        <f>LOOKUP(AW97,$B$26:$B$45,$P$26:$P$45)</f>
        <v>0.5389994000000002</v>
      </c>
      <c r="AY97" s="149">
        <f>LOOKUP(AY96,$AT$19:$AT$24,$AU$19:$AU$23)</f>
        <v>0.5</v>
      </c>
      <c r="AZ97" s="149"/>
      <c r="BA97" s="149">
        <f>LOOKUP(BA96,$AT$19:$AT$24,$AU$19:$AU$23)</f>
        <v>0.6</v>
      </c>
      <c r="BB97" s="149">
        <f>LOOKUP(AY97,$AU$19:$AU$23,$AV$19:$AV$23)</f>
        <v>1.11</v>
      </c>
      <c r="BC97" s="149">
        <f>LOOKUP(BA97,$AU$19:$AU$23,$AV$19:$AV$23)</f>
        <v>1.11</v>
      </c>
      <c r="BD97" s="155">
        <f>IF(AX97=AT101,AU101,((BC97-BB97)/(BA97-AY97))*(AX97-AY97)+BB97)</f>
        <v>1.11</v>
      </c>
      <c r="BE97" s="52"/>
      <c r="BF97" s="67" t="s">
        <v>21</v>
      </c>
      <c r="BG97" s="67">
        <f>LOOKUP(BF98,$BF$10:$BF$21,$BE$10:$BE$21)</f>
        <v>6</v>
      </c>
      <c r="BH97" s="67">
        <f>BG97+1</f>
        <v>7</v>
      </c>
      <c r="BI97" s="68"/>
      <c r="BJ97" s="67">
        <f>LOOKUP(BI98,$BF$10:$BI$10,$BF$8:$BK$8)</f>
        <v>4</v>
      </c>
      <c r="BK97" s="67">
        <f>BJ97+1</f>
        <v>5</v>
      </c>
      <c r="BL97" s="52"/>
      <c r="BM97" s="52"/>
      <c r="BN97" s="69"/>
      <c r="BO97"/>
    </row>
    <row r="98" spans="1:67" ht="16.5" hidden="1" thickBot="1">
      <c r="A98" s="20"/>
      <c r="B98" s="47"/>
      <c r="C98" s="47"/>
      <c r="D98" s="47"/>
      <c r="E98" s="47"/>
      <c r="F98" s="47"/>
      <c r="G98" s="47"/>
      <c r="H98" s="47"/>
      <c r="I98" s="47"/>
      <c r="J98" s="47"/>
      <c r="K98" s="47"/>
      <c r="L98" s="47"/>
      <c r="M98" s="47"/>
      <c r="N98" s="47"/>
      <c r="O98" s="47"/>
      <c r="P98" s="47"/>
      <c r="Q98" s="47"/>
      <c r="R98" s="47"/>
      <c r="S98" s="47"/>
      <c r="T98" s="47"/>
      <c r="U98" s="47"/>
      <c r="V98" s="47"/>
      <c r="W98" s="47"/>
      <c r="X98" s="47"/>
      <c r="Z98" s="80"/>
      <c r="AA98" s="52"/>
      <c r="AB98" s="81">
        <f>HLOOKUP(AE97,$AB$10:$AE$20,AB96)</f>
        <v>1.004</v>
      </c>
      <c r="AC98" s="82">
        <f>HLOOKUP(AE97,$AB$10:$AE$20,AC96)</f>
        <v>1.071</v>
      </c>
      <c r="AD98" s="83"/>
      <c r="AE98" s="81">
        <f>HLOOKUP(AF97,$AB$10:$AE$20,AB96)</f>
        <v>1.004</v>
      </c>
      <c r="AF98" s="82">
        <f>HLOOKUP(AF97,$AB$10:$AE$20,AC96)</f>
        <v>1.071</v>
      </c>
      <c r="AG98" s="52"/>
      <c r="AH98" s="57"/>
      <c r="AI98" s="52"/>
      <c r="AJ98" s="80"/>
      <c r="AK98" s="52"/>
      <c r="AL98" s="87">
        <f>HLOOKUP(AO97,$AK$10:$AN$20,AL96)</f>
        <v>1.075</v>
      </c>
      <c r="AM98" s="85">
        <f>HLOOKUP(AO97,$AK$10:$AN$20,AM96)</f>
        <v>1.144</v>
      </c>
      <c r="AN98" s="86"/>
      <c r="AO98" s="87">
        <f>HLOOKUP(AP97,$AK$10:$AN$20,AL96)</f>
        <v>1.075</v>
      </c>
      <c r="AP98" s="88">
        <f>HLOOKUP(AP97,$AK$10:$AN$20,AM96)</f>
        <v>1.144</v>
      </c>
      <c r="AQ98" s="52"/>
      <c r="AR98" s="57"/>
      <c r="AS98" s="69"/>
      <c r="BE98" s="69">
        <v>12</v>
      </c>
      <c r="BF98" s="106">
        <f>LOOKUP(BE98,$B$26:$B$45,$Q$26:$Q$45)</f>
        <v>5.8</v>
      </c>
      <c r="BG98" s="107">
        <f>LOOKUP(BG97,$BE$10:$BE$21,$BF$10:$BF$21)</f>
        <v>5</v>
      </c>
      <c r="BH98" s="107">
        <f>LOOKUP(BH97,$BE$10:$BE$21,$BF$10:$BF$21)</f>
        <v>6</v>
      </c>
      <c r="BI98" s="106">
        <f>LOOKUP(BE98,$B$26:$B$45,$P$26:$P$45)</f>
        <v>0.5572493000000001</v>
      </c>
      <c r="BJ98" s="94">
        <f>LOOKUP(BJ97,$BF$8:$BK$8,$BF$10:$BI$10)</f>
        <v>0.5</v>
      </c>
      <c r="BK98" s="94">
        <f>LOOKUP(BK97,$BF$8:$BK$8,$BF$10:$BI$10)</f>
        <v>0.55</v>
      </c>
      <c r="BL98" s="108">
        <f>((BJ99-BG99)/(BK98-BJ98))*(BI98-BJ98)+BG99</f>
        <v>0.258</v>
      </c>
      <c r="BM98" s="109">
        <f>((BK99-BH99)/(BK98-BJ98))*(BI98-BJ98)+BH99</f>
        <v>0.214</v>
      </c>
      <c r="BN98" s="110">
        <f>((BM98-BL98)/(BH98-BG98))*(BF98-BG98)+BL98</f>
        <v>0.2228</v>
      </c>
      <c r="BO98"/>
    </row>
    <row r="99" spans="2:67" ht="16.5" hidden="1" thickBot="1">
      <c r="B99" s="47"/>
      <c r="C99" s="47"/>
      <c r="D99" s="47"/>
      <c r="E99" s="47"/>
      <c r="F99" s="47"/>
      <c r="G99" s="47"/>
      <c r="H99" s="47"/>
      <c r="I99" s="47"/>
      <c r="J99" s="47"/>
      <c r="K99" s="47"/>
      <c r="L99" s="47"/>
      <c r="M99" s="47"/>
      <c r="N99" s="47"/>
      <c r="O99" s="47"/>
      <c r="P99" s="47"/>
      <c r="Q99" s="47"/>
      <c r="R99" s="47"/>
      <c r="S99" s="47"/>
      <c r="T99" s="47"/>
      <c r="U99" s="47"/>
      <c r="V99" s="47"/>
      <c r="W99" s="47"/>
      <c r="X99" s="47"/>
      <c r="Y99" s="20"/>
      <c r="Z99" s="52"/>
      <c r="AA99" s="67" t="s">
        <v>21</v>
      </c>
      <c r="AB99" s="67">
        <f>LOOKUP(AA100,$AB$10:$AB$20,$AA$10:$AA$20)</f>
        <v>5</v>
      </c>
      <c r="AC99" s="67">
        <f>AB99+1</f>
        <v>6</v>
      </c>
      <c r="AD99" s="68"/>
      <c r="AE99" s="67">
        <f>LOOKUP(AD100,$AB$10:$AE$10,$AB$8:$AG$8)</f>
        <v>4</v>
      </c>
      <c r="AF99" s="67">
        <f>AE99+1</f>
        <v>5</v>
      </c>
      <c r="AG99" s="52"/>
      <c r="AH99" s="52"/>
      <c r="AI99" s="69"/>
      <c r="AJ99" s="52"/>
      <c r="AK99" s="67" t="s">
        <v>21</v>
      </c>
      <c r="AL99" s="67">
        <f>LOOKUP(AK100,$AK$10:$AK$20,$AJ$10:$AJ$20)</f>
        <v>5</v>
      </c>
      <c r="AM99" s="67">
        <f>AL99+1</f>
        <v>6</v>
      </c>
      <c r="AN99" s="68"/>
      <c r="AO99" s="67">
        <f>LOOKUP(AN100,$AB$10:$AE$10,$AB$8:$AG$8)</f>
        <v>4</v>
      </c>
      <c r="AP99" s="67">
        <f>AO99+1</f>
        <v>5</v>
      </c>
      <c r="AQ99" s="52"/>
      <c r="AR99" s="52"/>
      <c r="AS99" s="69"/>
      <c r="BE99" s="80"/>
      <c r="BF99" s="52"/>
      <c r="BG99" s="111">
        <f>HLOOKUP(BJ98,$BF$10:$BI$21,BG97)</f>
        <v>0.258</v>
      </c>
      <c r="BH99" s="112">
        <f>HLOOKUP(BJ98,$BF$10:$BI$21,BH97)</f>
        <v>0.214</v>
      </c>
      <c r="BI99" s="113"/>
      <c r="BJ99" s="114">
        <f>HLOOKUP(BK98,$BF$10:$BI$21,BG97)</f>
        <v>0.258</v>
      </c>
      <c r="BK99" s="115">
        <f>HLOOKUP(BK98,$BF$10:$BI$21,BH97)</f>
        <v>0.214</v>
      </c>
      <c r="BL99" s="52"/>
      <c r="BM99" s="57"/>
      <c r="BN99" s="69"/>
      <c r="BO99"/>
    </row>
    <row r="100" spans="2:67" ht="15" customHeight="1" hidden="1" thickBot="1">
      <c r="B100" s="47"/>
      <c r="C100" s="47"/>
      <c r="D100" s="47"/>
      <c r="E100" s="47"/>
      <c r="F100" s="47"/>
      <c r="G100" s="47"/>
      <c r="H100" s="47"/>
      <c r="I100" s="47"/>
      <c r="J100" s="47"/>
      <c r="K100" s="47"/>
      <c r="L100" s="47"/>
      <c r="M100" s="47"/>
      <c r="N100" s="47"/>
      <c r="O100" s="47"/>
      <c r="P100" s="47"/>
      <c r="Q100" s="47"/>
      <c r="R100" s="47"/>
      <c r="S100" s="47"/>
      <c r="T100" s="47"/>
      <c r="U100" s="47"/>
      <c r="V100" s="47"/>
      <c r="W100" s="47"/>
      <c r="X100" s="47"/>
      <c r="Z100" s="69">
        <v>12</v>
      </c>
      <c r="AA100" s="70">
        <f>LOOKUP(Z100,$B$26:$B$45,$Q$26:$Q$45)</f>
        <v>5.8</v>
      </c>
      <c r="AB100" s="71">
        <f>LOOKUP(AB99,$AA$10:$AA$20,$AB$10:$AB$20)</f>
        <v>5</v>
      </c>
      <c r="AC100" s="71">
        <f>LOOKUP(AC99,$AA$10:$AA$20,$AB$10:$AB$20)</f>
        <v>6</v>
      </c>
      <c r="AD100" s="70">
        <f>LOOKUP(Z100,$B$26:$B$45,$P$26:$P$45)</f>
        <v>0.5572493000000001</v>
      </c>
      <c r="AE100" s="60">
        <f>LOOKUP(AE99,$AB$8:$AF$8,$AB$10:$AD$10)</f>
        <v>0.5</v>
      </c>
      <c r="AF100" s="60">
        <f>LOOKUP(AF99,$AB$8:$AG$8,$AB$10:$AE$10)</f>
        <v>0.55</v>
      </c>
      <c r="AG100" s="72">
        <f>((AE101-AB101)/(AF100-AE100))*(AD100-AE100)+AB101</f>
        <v>1.004</v>
      </c>
      <c r="AH100" s="73">
        <f>((AF101-AC101)/(AF100-AE100))*(AD100-AE100)+AC101</f>
        <v>1.071</v>
      </c>
      <c r="AI100" s="74">
        <f>((AH100-AG100)/(AC100-AB100))*(AA100-AB100)+AG100</f>
        <v>1.0575999999999999</v>
      </c>
      <c r="AJ100" s="69">
        <v>12</v>
      </c>
      <c r="AK100" s="75">
        <f>LOOKUP(AJ100,$B$26:$B$45,$Q$26:$Q$45)</f>
        <v>5.8</v>
      </c>
      <c r="AL100" s="76">
        <f>LOOKUP(AL99,$AJ$10:$AJ$20,$AK$10:$AK$20)</f>
        <v>5</v>
      </c>
      <c r="AM100" s="76">
        <f>LOOKUP(AM99,$AJ$10:$AJ$20,$AK$10:$AK$20)</f>
        <v>6</v>
      </c>
      <c r="AN100" s="75">
        <f>LOOKUP(AJ100,$B$26:$B$45,$P$26:$P$45)</f>
        <v>0.5572493000000001</v>
      </c>
      <c r="AO100" s="63">
        <f>LOOKUP(AO99,$AB$8:$AF$8,$AB$10:$AD$10)</f>
        <v>0.5</v>
      </c>
      <c r="AP100" s="63">
        <f>LOOKUP(AP99,$AB$8:$AG$8,$AB$10:$AE$10)</f>
        <v>0.55</v>
      </c>
      <c r="AQ100" s="77">
        <f>((AO101-AL101)/(AP100-AO100))*(AN100-AO100)+AL101</f>
        <v>1.075</v>
      </c>
      <c r="AR100" s="78">
        <f>((AP101-AM101)/(AP100-AO100))*(AN100-AO100)+AM101</f>
        <v>1.144</v>
      </c>
      <c r="AS100" s="79">
        <f>((AR100-AQ100)/(AM100-AL100))*(AK100-AL100)+AQ100</f>
        <v>1.1301999999999999</v>
      </c>
      <c r="BE100" s="52"/>
      <c r="BF100" s="67" t="s">
        <v>21</v>
      </c>
      <c r="BG100" s="67">
        <f>LOOKUP(BF101,$BF$10:$BF$21,$BE$10:$BE$21)</f>
        <v>7</v>
      </c>
      <c r="BH100" s="67">
        <f>BG100+1</f>
        <v>8</v>
      </c>
      <c r="BI100" s="68"/>
      <c r="BJ100" s="67">
        <f>LOOKUP(BI101,$BF$10:$BI$10,$BF$8:$BK$8)</f>
        <v>4</v>
      </c>
      <c r="BK100" s="67">
        <f>BJ100+1</f>
        <v>5</v>
      </c>
      <c r="BL100" s="52"/>
      <c r="BM100" s="52"/>
      <c r="BN100" s="69"/>
      <c r="BO100"/>
    </row>
    <row r="101" spans="2:67" ht="16.5" hidden="1" thickBot="1">
      <c r="B101" s="47"/>
      <c r="C101" s="47"/>
      <c r="D101" s="47"/>
      <c r="E101" s="47"/>
      <c r="F101" s="47"/>
      <c r="G101" s="47"/>
      <c r="H101" s="47"/>
      <c r="I101" s="47"/>
      <c r="J101" s="47"/>
      <c r="K101" s="47"/>
      <c r="L101" s="47"/>
      <c r="M101" s="47"/>
      <c r="N101" s="47"/>
      <c r="O101" s="47"/>
      <c r="P101" s="47"/>
      <c r="Q101" s="47"/>
      <c r="R101" s="47"/>
      <c r="S101" s="47"/>
      <c r="T101" s="47"/>
      <c r="U101" s="47"/>
      <c r="V101" s="47"/>
      <c r="W101" s="47"/>
      <c r="X101" s="47"/>
      <c r="Y101" s="89"/>
      <c r="Z101" s="80"/>
      <c r="AA101" s="52"/>
      <c r="AB101" s="81">
        <f>HLOOKUP(AE100,$AB$10:$AE$20,AB99)</f>
        <v>1.004</v>
      </c>
      <c r="AC101" s="82">
        <f>HLOOKUP(AE100,$AB$10:$AE$20,AC99)</f>
        <v>1.071</v>
      </c>
      <c r="AD101" s="83"/>
      <c r="AE101" s="81">
        <f>HLOOKUP(AF100,$AB$10:$AE$20,AB99)</f>
        <v>1.004</v>
      </c>
      <c r="AF101" s="82">
        <f>HLOOKUP(AF100,$AB$10:$AE$20,AC99)</f>
        <v>1.071</v>
      </c>
      <c r="AG101" s="52"/>
      <c r="AH101" s="57"/>
      <c r="AI101" s="52"/>
      <c r="AJ101" s="80"/>
      <c r="AK101" s="52"/>
      <c r="AL101" s="87">
        <f>HLOOKUP(AO100,$AK$10:$AN$20,AL99)</f>
        <v>1.075</v>
      </c>
      <c r="AM101" s="85">
        <f>HLOOKUP(AO100,$AK$10:$AN$20,AM99)</f>
        <v>1.144</v>
      </c>
      <c r="AN101" s="86"/>
      <c r="AO101" s="87">
        <f>HLOOKUP(AP100,$AK$10:$AN$20,AL99)</f>
        <v>1.075</v>
      </c>
      <c r="AP101" s="88">
        <f>HLOOKUP(AP100,$AK$10:$AN$20,AM99)</f>
        <v>1.144</v>
      </c>
      <c r="AQ101" s="52"/>
      <c r="AR101" s="57"/>
      <c r="AS101" s="69"/>
      <c r="BE101" s="69">
        <v>13</v>
      </c>
      <c r="BF101" s="106">
        <f>LOOKUP(BE101,$B$26:$B$45,$Q$26:$Q$45)</f>
        <v>6.1</v>
      </c>
      <c r="BG101" s="107">
        <f>LOOKUP(BG100,$BE$10:$BE$21,$BF$10:$BF$21)</f>
        <v>6</v>
      </c>
      <c r="BH101" s="107">
        <f>LOOKUP(BH100,$BE$10:$BE$21,$BF$10:$BF$21)</f>
        <v>7</v>
      </c>
      <c r="BI101" s="106">
        <f>LOOKUP(BE101,$B$26:$B$45,$P$26:$P$45)</f>
        <v>0.5572493000000001</v>
      </c>
      <c r="BJ101" s="94">
        <f>LOOKUP(BJ100,$BF$8:$BK$8,$BF$10:$BI$10)</f>
        <v>0.5</v>
      </c>
      <c r="BK101" s="94">
        <f>LOOKUP(BK100,$BF$8:$BK$8,$BF$10:$BI$10)</f>
        <v>0.55</v>
      </c>
      <c r="BL101" s="108">
        <f>((BJ102-BG102)/(BK101-BJ101))*(BI101-BJ101)+BG102</f>
        <v>0.214</v>
      </c>
      <c r="BM101" s="109">
        <f>((BK102-BH102)/(BK101-BJ101))*(BI101-BJ101)+BH102</f>
        <v>0.177</v>
      </c>
      <c r="BN101" s="110">
        <f>((BM101-BL101)/(BH101-BG101))*(BF101-BG101)+BL101</f>
        <v>0.21030000000000001</v>
      </c>
      <c r="BO101"/>
    </row>
    <row r="102" spans="2:67" ht="16.5" hidden="1" thickBot="1">
      <c r="B102" s="47"/>
      <c r="C102" s="47"/>
      <c r="D102" s="47"/>
      <c r="E102" s="47"/>
      <c r="F102" s="47"/>
      <c r="G102" s="47"/>
      <c r="H102" s="47"/>
      <c r="I102" s="47"/>
      <c r="J102" s="47"/>
      <c r="K102" s="47"/>
      <c r="L102" s="47"/>
      <c r="M102" s="47"/>
      <c r="N102" s="47"/>
      <c r="O102" s="47"/>
      <c r="P102" s="47"/>
      <c r="Q102" s="47"/>
      <c r="R102" s="47"/>
      <c r="S102" s="47"/>
      <c r="T102" s="47"/>
      <c r="U102" s="47"/>
      <c r="V102" s="47"/>
      <c r="W102" s="47"/>
      <c r="X102" s="47"/>
      <c r="Y102" s="89"/>
      <c r="Z102" s="52"/>
      <c r="AA102" s="67" t="s">
        <v>21</v>
      </c>
      <c r="AB102" s="67">
        <f>LOOKUP(AA103,$AB$10:$AB$20,$AA$10:$AA$20)</f>
        <v>6</v>
      </c>
      <c r="AC102" s="67">
        <f>AB102+1</f>
        <v>7</v>
      </c>
      <c r="AD102" s="68"/>
      <c r="AE102" s="67">
        <f>LOOKUP(AD103,$AB$10:$AE$10,$AB$8:$AG$8)</f>
        <v>4</v>
      </c>
      <c r="AF102" s="67">
        <f>AE102+1</f>
        <v>5</v>
      </c>
      <c r="AG102" s="52"/>
      <c r="AH102" s="52"/>
      <c r="AI102" s="69"/>
      <c r="AJ102" s="52"/>
      <c r="AK102" s="67" t="s">
        <v>21</v>
      </c>
      <c r="AL102" s="67">
        <f>LOOKUP(AK103,$AK$10:$AK$20,$AJ$10:$AJ$20)</f>
        <v>6</v>
      </c>
      <c r="AM102" s="67">
        <f>AL102+1</f>
        <v>7</v>
      </c>
      <c r="AN102" s="68"/>
      <c r="AO102" s="67">
        <f>LOOKUP(AN103,$AB$10:$AE$10,$AB$8:$AG$8)</f>
        <v>4</v>
      </c>
      <c r="AP102" s="67">
        <f>AO102+1</f>
        <v>5</v>
      </c>
      <c r="AQ102" s="52"/>
      <c r="AR102" s="52"/>
      <c r="AS102" s="69"/>
      <c r="BE102" s="80"/>
      <c r="BF102" s="52"/>
      <c r="BG102" s="111">
        <f>HLOOKUP(BJ101,$BF$10:$BI$21,BG100)</f>
        <v>0.214</v>
      </c>
      <c r="BH102" s="112">
        <f>HLOOKUP(BJ101,$BF$10:$BI$21,BH100)</f>
        <v>0.177</v>
      </c>
      <c r="BI102" s="113"/>
      <c r="BJ102" s="114">
        <f>HLOOKUP(BK101,$BF$10:$BI$21,BG100)</f>
        <v>0.214</v>
      </c>
      <c r="BK102" s="115">
        <f>HLOOKUP(BK101,$BF$10:$BI$21,BH100)</f>
        <v>0.177</v>
      </c>
      <c r="BL102" s="52"/>
      <c r="BM102" s="57"/>
      <c r="BN102" s="69"/>
      <c r="BO102"/>
    </row>
    <row r="103" spans="2:67" ht="16.5" hidden="1" thickBot="1">
      <c r="B103" s="47"/>
      <c r="C103" s="47"/>
      <c r="D103" s="47"/>
      <c r="E103" s="47"/>
      <c r="F103" s="47"/>
      <c r="G103" s="47"/>
      <c r="H103" s="47"/>
      <c r="I103" s="47"/>
      <c r="J103" s="47"/>
      <c r="K103" s="47"/>
      <c r="L103" s="47"/>
      <c r="M103" s="47"/>
      <c r="N103" s="47"/>
      <c r="O103" s="47"/>
      <c r="P103" s="47"/>
      <c r="Q103" s="47"/>
      <c r="R103" s="47"/>
      <c r="S103" s="47"/>
      <c r="T103" s="47"/>
      <c r="U103" s="47"/>
      <c r="V103" s="47"/>
      <c r="W103" s="47"/>
      <c r="X103" s="47"/>
      <c r="Y103" s="90"/>
      <c r="Z103" s="69">
        <v>13</v>
      </c>
      <c r="AA103" s="70">
        <f>LOOKUP(Z103,$B$26:$B$45,$Q$26:$Q$45)</f>
        <v>6.1</v>
      </c>
      <c r="AB103" s="71">
        <f>LOOKUP(AB102,$AA$10:$AA$20,$AB$10:$AB$20)</f>
        <v>6</v>
      </c>
      <c r="AC103" s="71">
        <f>LOOKUP(AC102,$AA$10:$AA$20,$AB$10:$AB$20)</f>
        <v>7</v>
      </c>
      <c r="AD103" s="70">
        <f>LOOKUP(Z103,$B$26:$B$45,$P$26:$P$45)</f>
        <v>0.5572493000000001</v>
      </c>
      <c r="AE103" s="60">
        <f>LOOKUP(AE102,$AB$8:$AF$8,$AB$10:$AD$10)</f>
        <v>0.5</v>
      </c>
      <c r="AF103" s="60">
        <f>LOOKUP(AF102,$AB$8:$AG$8,$AB$10:$AE$10)</f>
        <v>0.55</v>
      </c>
      <c r="AG103" s="72">
        <f>((AE104-AB104)/(AF103-AE103))*(AD103-AE103)+AB104</f>
        <v>1.071</v>
      </c>
      <c r="AH103" s="73">
        <f>((AF104-AC104)/(AF103-AE103))*(AD103-AE103)+AC104</f>
        <v>1.135</v>
      </c>
      <c r="AI103" s="74">
        <f>((AH103-AG103)/(AC103-AB103))*(AA103-AB103)+AG103</f>
        <v>1.0774</v>
      </c>
      <c r="AJ103" s="69">
        <v>13</v>
      </c>
      <c r="AK103" s="75">
        <f>LOOKUP(AJ103,$B$26:$B$45,$Q$26:$Q$45)</f>
        <v>6.1</v>
      </c>
      <c r="AL103" s="76">
        <f>LOOKUP(AL102,$AJ$10:$AJ$20,$AK$10:$AK$20)</f>
        <v>6</v>
      </c>
      <c r="AM103" s="76">
        <f>LOOKUP(AM102,$AJ$10:$AJ$20,$AK$10:$AK$20)</f>
        <v>7</v>
      </c>
      <c r="AN103" s="75">
        <f>LOOKUP(AJ103,$B$26:$B$45,$P$26:$P$45)</f>
        <v>0.5572493000000001</v>
      </c>
      <c r="AO103" s="63">
        <f>LOOKUP(AO102,$AB$8:$AF$8,$AB$10:$AD$10)</f>
        <v>0.5</v>
      </c>
      <c r="AP103" s="63">
        <f>LOOKUP(AP102,$AB$8:$AG$8,$AB$10:$AE$10)</f>
        <v>0.55</v>
      </c>
      <c r="AQ103" s="77">
        <f>((AO104-AL104)/(AP103-AO103))*(AN103-AO103)+AL104</f>
        <v>1.144</v>
      </c>
      <c r="AR103" s="78">
        <f>((AP104-AM104)/(AP103-AO103))*(AN103-AO103)+AM104</f>
        <v>1.204</v>
      </c>
      <c r="AS103" s="79">
        <f>((AR103-AQ103)/(AM103-AL103))*(AK103-AL103)+AQ103</f>
        <v>1.15</v>
      </c>
      <c r="BE103" s="52"/>
      <c r="BF103" s="67" t="s">
        <v>21</v>
      </c>
      <c r="BG103" s="67">
        <f>LOOKUP(BF104,$BF$10:$BF$21,$BE$10:$BE$21)</f>
        <v>6</v>
      </c>
      <c r="BH103" s="67">
        <f>BG103+1</f>
        <v>7</v>
      </c>
      <c r="BI103" s="68"/>
      <c r="BJ103" s="67">
        <f>LOOKUP(BI104,$BF$10:$BI$10,$BF$8:$BK$8)</f>
        <v>4</v>
      </c>
      <c r="BK103" s="67">
        <f>BJ103+1</f>
        <v>5</v>
      </c>
      <c r="BL103" s="52"/>
      <c r="BM103" s="52"/>
      <c r="BN103" s="69"/>
      <c r="BO103"/>
    </row>
    <row r="104" spans="2:67" ht="16.5" hidden="1" thickBot="1">
      <c r="B104" s="47"/>
      <c r="C104" s="47"/>
      <c r="D104" s="47"/>
      <c r="E104" s="47"/>
      <c r="F104" s="47"/>
      <c r="G104" s="47"/>
      <c r="H104" s="47"/>
      <c r="I104" s="47"/>
      <c r="J104" s="47"/>
      <c r="K104" s="47"/>
      <c r="L104" s="47"/>
      <c r="M104" s="47"/>
      <c r="N104" s="47"/>
      <c r="O104" s="47"/>
      <c r="Z104" s="80"/>
      <c r="AA104" s="52"/>
      <c r="AB104" s="81">
        <f>HLOOKUP(AE103,$AB$10:$AE$20,AB102)</f>
        <v>1.071</v>
      </c>
      <c r="AC104" s="82">
        <f>HLOOKUP(AE103,$AB$10:$AE$20,AC102)</f>
        <v>1.135</v>
      </c>
      <c r="AD104" s="83"/>
      <c r="AE104" s="81">
        <f>HLOOKUP(AF103,$AB$10:$AE$20,AB102)</f>
        <v>1.071</v>
      </c>
      <c r="AF104" s="82">
        <f>HLOOKUP(AF103,$AB$10:$AE$20,AC102)</f>
        <v>1.135</v>
      </c>
      <c r="AG104" s="52"/>
      <c r="AH104" s="57"/>
      <c r="AI104" s="52"/>
      <c r="AJ104" s="80"/>
      <c r="AK104" s="52"/>
      <c r="AL104" s="87">
        <f>HLOOKUP(AO103,$AK$10:$AN$20,AL102)</f>
        <v>1.144</v>
      </c>
      <c r="AM104" s="85">
        <f>HLOOKUP(AO103,$AK$10:$AN$20,AM102)</f>
        <v>1.204</v>
      </c>
      <c r="AN104" s="86"/>
      <c r="AO104" s="87">
        <f>HLOOKUP(AP103,$AK$10:$AN$20,AL102)</f>
        <v>1.144</v>
      </c>
      <c r="AP104" s="88">
        <f>HLOOKUP(AP103,$AK$10:$AN$20,AM102)</f>
        <v>1.204</v>
      </c>
      <c r="AQ104" s="52"/>
      <c r="AR104" s="57"/>
      <c r="AS104" s="69"/>
      <c r="BE104" s="69">
        <v>14</v>
      </c>
      <c r="BF104" s="106">
        <f>LOOKUP(BE104,$B$26:$B$45,$Q$26:$Q$45)</f>
        <v>5.6</v>
      </c>
      <c r="BG104" s="107">
        <f>LOOKUP(BG103,$BE$10:$BE$21,$BF$10:$BF$21)</f>
        <v>5</v>
      </c>
      <c r="BH104" s="107">
        <f>LOOKUP(BH103,$BE$10:$BE$21,$BF$10:$BF$21)</f>
        <v>6</v>
      </c>
      <c r="BI104" s="106">
        <f>LOOKUP(BE104,$B$26:$B$45,$P$26:$P$45)</f>
        <v>0.5572493000000001</v>
      </c>
      <c r="BJ104" s="94">
        <f>LOOKUP(BJ103,$BF$8:$BK$8,$BF$10:$BI$10)</f>
        <v>0.5</v>
      </c>
      <c r="BK104" s="94">
        <f>LOOKUP(BK103,$BF$8:$BK$8,$BF$10:$BI$10)</f>
        <v>0.55</v>
      </c>
      <c r="BL104" s="108">
        <f>((BJ105-BG105)/(BK104-BJ104))*(BI104-BJ104)+BG105</f>
        <v>0.258</v>
      </c>
      <c r="BM104" s="109">
        <f>((BK105-BH105)/(BK104-BJ104))*(BI104-BJ104)+BH105</f>
        <v>0.214</v>
      </c>
      <c r="BN104" s="110">
        <f>((BM104-BL104)/(BH104-BG104))*(BF104-BG104)+BL104</f>
        <v>0.23160000000000003</v>
      </c>
      <c r="BO104"/>
    </row>
    <row r="105" spans="2:67" ht="16.5" hidden="1" thickBot="1">
      <c r="B105" s="47"/>
      <c r="C105" s="47"/>
      <c r="D105" s="47"/>
      <c r="E105" s="47"/>
      <c r="F105" s="47"/>
      <c r="G105" s="47"/>
      <c r="H105" s="47"/>
      <c r="I105" s="47"/>
      <c r="J105" s="47"/>
      <c r="K105" s="47"/>
      <c r="L105" s="47"/>
      <c r="M105" s="47"/>
      <c r="N105" s="47"/>
      <c r="O105" s="47"/>
      <c r="Z105" s="52"/>
      <c r="AA105" s="67" t="s">
        <v>21</v>
      </c>
      <c r="AB105" s="67">
        <f>LOOKUP(AA106,$AB$10:$AB$20,$AA$10:$AA$20)</f>
        <v>5</v>
      </c>
      <c r="AC105" s="67">
        <f>AB105+1</f>
        <v>6</v>
      </c>
      <c r="AD105" s="68"/>
      <c r="AE105" s="67">
        <f>LOOKUP(AD106,$AB$10:$AE$10,$AB$8:$AG$8)</f>
        <v>4</v>
      </c>
      <c r="AF105" s="67">
        <f>AE105+1</f>
        <v>5</v>
      </c>
      <c r="AG105" s="52"/>
      <c r="AH105" s="52"/>
      <c r="AI105" s="69"/>
      <c r="AJ105" s="52"/>
      <c r="AK105" s="67" t="s">
        <v>21</v>
      </c>
      <c r="AL105" s="67">
        <f>LOOKUP(AK106,$AK$10:$AK$20,$AJ$10:$AJ$20)</f>
        <v>5</v>
      </c>
      <c r="AM105" s="67">
        <f>AL105+1</f>
        <v>6</v>
      </c>
      <c r="AN105" s="68"/>
      <c r="AO105" s="67">
        <f>LOOKUP(AN106,$AB$10:$AE$10,$AB$8:$AG$8)</f>
        <v>4</v>
      </c>
      <c r="AP105" s="67">
        <f>AO105+1</f>
        <v>5</v>
      </c>
      <c r="AQ105" s="52"/>
      <c r="AR105" s="52"/>
      <c r="AS105" s="69"/>
      <c r="BE105" s="80"/>
      <c r="BF105" s="52"/>
      <c r="BG105" s="111">
        <f>HLOOKUP(BJ104,$BF$10:$BI$21,BG103)</f>
        <v>0.258</v>
      </c>
      <c r="BH105" s="112">
        <f>HLOOKUP(BJ104,$BF$10:$BI$21,BH103)</f>
        <v>0.214</v>
      </c>
      <c r="BI105" s="113"/>
      <c r="BJ105" s="114">
        <f>HLOOKUP(BK104,$BF$10:$BI$21,BG103)</f>
        <v>0.258</v>
      </c>
      <c r="BK105" s="115">
        <f>HLOOKUP(BK104,$BF$10:$BI$21,BH103)</f>
        <v>0.214</v>
      </c>
      <c r="BL105" s="52"/>
      <c r="BM105" s="57"/>
      <c r="BN105" s="69"/>
      <c r="BO105"/>
    </row>
    <row r="106" spans="2:67" ht="16.5" hidden="1" thickBot="1">
      <c r="B106" s="47"/>
      <c r="C106" s="47"/>
      <c r="D106" s="47"/>
      <c r="E106" s="47"/>
      <c r="F106" s="47"/>
      <c r="G106" s="47"/>
      <c r="H106" s="47"/>
      <c r="I106" s="47"/>
      <c r="J106" s="47"/>
      <c r="K106" s="47"/>
      <c r="L106" s="47"/>
      <c r="M106" s="47"/>
      <c r="N106" s="47"/>
      <c r="O106" s="47"/>
      <c r="Z106" s="69">
        <v>14</v>
      </c>
      <c r="AA106" s="70">
        <f>LOOKUP(Z106,$B$26:$B$45,$Q$26:$Q$45)</f>
        <v>5.6</v>
      </c>
      <c r="AB106" s="71">
        <f>LOOKUP(AB105,$AA$10:$AA$20,$AB$10:$AB$20)</f>
        <v>5</v>
      </c>
      <c r="AC106" s="71">
        <f>LOOKUP(AC105,$AA$10:$AA$20,$AB$10:$AB$20)</f>
        <v>6</v>
      </c>
      <c r="AD106" s="70">
        <f>LOOKUP(Z106,$B$26:$B$45,$P$26:$P$45)</f>
        <v>0.5572493000000001</v>
      </c>
      <c r="AE106" s="60">
        <f>LOOKUP(AE105,$AB$8:$AF$8,$AB$10:$AD$10)</f>
        <v>0.5</v>
      </c>
      <c r="AF106" s="60">
        <f>LOOKUP(AF105,$AB$8:$AG$8,$AB$10:$AE$10)</f>
        <v>0.55</v>
      </c>
      <c r="AG106" s="72">
        <f>((AE107-AB107)/(AF106-AE106))*(AD106-AE106)+AB107</f>
        <v>1.004</v>
      </c>
      <c r="AH106" s="73">
        <f>((AF107-AC107)/(AF106-AE106))*(AD106-AE106)+AC107</f>
        <v>1.071</v>
      </c>
      <c r="AI106" s="74">
        <f>((AH106-AG106)/(AC106-AB106))*(AA106-AB106)+AG106</f>
        <v>1.0442</v>
      </c>
      <c r="AJ106" s="69">
        <v>14</v>
      </c>
      <c r="AK106" s="75">
        <f>LOOKUP(AJ106,$B$26:$B$45,$Q$26:$Q$45)</f>
        <v>5.6</v>
      </c>
      <c r="AL106" s="76">
        <f>LOOKUP(AL105,$AJ$10:$AJ$20,$AK$10:$AK$20)</f>
        <v>5</v>
      </c>
      <c r="AM106" s="76">
        <f>LOOKUP(AM105,$AJ$10:$AJ$20,$AK$10:$AK$20)</f>
        <v>6</v>
      </c>
      <c r="AN106" s="75">
        <f>LOOKUP(AJ106,$B$26:$B$45,$P$26:$P$45)</f>
        <v>0.5572493000000001</v>
      </c>
      <c r="AO106" s="63">
        <f>LOOKUP(AO105,$AB$8:$AF$8,$AB$10:$AD$10)</f>
        <v>0.5</v>
      </c>
      <c r="AP106" s="63">
        <f>LOOKUP(AP105,$AB$8:$AG$8,$AB$10:$AE$10)</f>
        <v>0.55</v>
      </c>
      <c r="AQ106" s="77">
        <f>((AO107-AL107)/(AP106-AO106))*(AN106-AO106)+AL107</f>
        <v>1.075</v>
      </c>
      <c r="AR106" s="78">
        <f>((AP107-AM107)/(AP106-AO106))*(AN106-AO106)+AM107</f>
        <v>1.144</v>
      </c>
      <c r="AS106" s="79">
        <f>((AR106-AQ106)/(AM106-AL106))*(AK106-AL106)+AQ106</f>
        <v>1.1163999999999998</v>
      </c>
      <c r="BE106" s="52"/>
      <c r="BF106" s="67" t="s">
        <v>21</v>
      </c>
      <c r="BG106" s="67">
        <f>LOOKUP(BF107,$BF$10:$BF$21,$BE$10:$BE$21)</f>
        <v>7</v>
      </c>
      <c r="BH106" s="67">
        <f>BG106+1</f>
        <v>8</v>
      </c>
      <c r="BI106" s="68"/>
      <c r="BJ106" s="67">
        <f>LOOKUP(BI107,$BF$10:$BI$10,$BF$8:$BK$8)</f>
        <v>4</v>
      </c>
      <c r="BK106" s="67">
        <f>BJ106+1</f>
        <v>5</v>
      </c>
      <c r="BL106" s="52"/>
      <c r="BM106" s="52"/>
      <c r="BN106" s="69"/>
      <c r="BO106"/>
    </row>
    <row r="107" spans="2:67" ht="16.5" hidden="1" thickBot="1">
      <c r="B107" s="47"/>
      <c r="C107" s="47"/>
      <c r="D107" s="47"/>
      <c r="E107" s="47"/>
      <c r="F107" s="47"/>
      <c r="G107" s="47"/>
      <c r="H107" s="47"/>
      <c r="I107" s="47"/>
      <c r="J107" s="47"/>
      <c r="K107" s="47"/>
      <c r="L107" s="47"/>
      <c r="M107" s="47"/>
      <c r="N107" s="47"/>
      <c r="O107" s="47"/>
      <c r="Y107" s="11"/>
      <c r="Z107" s="80"/>
      <c r="AA107" s="52"/>
      <c r="AB107" s="81">
        <f>HLOOKUP(AE106,$AB$10:$AE$20,AB105)</f>
        <v>1.004</v>
      </c>
      <c r="AC107" s="82">
        <f>HLOOKUP(AE106,$AB$10:$AE$20,AC105)</f>
        <v>1.071</v>
      </c>
      <c r="AD107" s="83"/>
      <c r="AE107" s="81">
        <f>HLOOKUP(AF106,$AB$10:$AE$20,AB105)</f>
        <v>1.004</v>
      </c>
      <c r="AF107" s="82">
        <f>HLOOKUP(AF106,$AB$10:$AE$20,AC105)</f>
        <v>1.071</v>
      </c>
      <c r="AG107" s="52"/>
      <c r="AH107" s="57"/>
      <c r="AI107" s="52"/>
      <c r="AJ107" s="80"/>
      <c r="AK107" s="52"/>
      <c r="AL107" s="87">
        <f>HLOOKUP(AO106,$AK$10:$AN$20,AL105)</f>
        <v>1.075</v>
      </c>
      <c r="AM107" s="85">
        <f>HLOOKUP(AO106,$AK$10:$AN$20,AM105)</f>
        <v>1.144</v>
      </c>
      <c r="AN107" s="86"/>
      <c r="AO107" s="87">
        <f>HLOOKUP(AP106,$AK$10:$AN$20,AL105)</f>
        <v>1.075</v>
      </c>
      <c r="AP107" s="88">
        <f>HLOOKUP(AP106,$AK$10:$AN$20,AM105)</f>
        <v>1.144</v>
      </c>
      <c r="AQ107" s="52"/>
      <c r="AR107" s="57"/>
      <c r="AS107" s="69"/>
      <c r="BE107" s="69">
        <v>15</v>
      </c>
      <c r="BF107" s="106">
        <f>LOOKUP(BE107,$B$26:$B$45,$Q$26:$Q$45)</f>
        <v>6</v>
      </c>
      <c r="BG107" s="107">
        <f>LOOKUP(BG106,$BE$10:$BE$21,$BF$10:$BF$21)</f>
        <v>6</v>
      </c>
      <c r="BH107" s="107">
        <f>LOOKUP(BH106,$BE$10:$BE$21,$BF$10:$BF$21)</f>
        <v>7</v>
      </c>
      <c r="BI107" s="106">
        <f>LOOKUP(BE107,$B$26:$B$45,$P$26:$P$45)</f>
        <v>0.5389994000000002</v>
      </c>
      <c r="BJ107" s="94">
        <f>LOOKUP(BJ106,$BF$8:$BK$8,$BF$10:$BI$10)</f>
        <v>0.5</v>
      </c>
      <c r="BK107" s="94">
        <f>LOOKUP(BK106,$BF$8:$BK$8,$BF$10:$BI$10)</f>
        <v>0.55</v>
      </c>
      <c r="BL107" s="108">
        <f>((BJ108-BG108)/(BK107-BJ107))*(BI107-BJ107)+BG108</f>
        <v>0.214</v>
      </c>
      <c r="BM107" s="109">
        <f>((BK108-BH108)/(BK107-BJ107))*(BI107-BJ107)+BH108</f>
        <v>0.177</v>
      </c>
      <c r="BN107" s="110">
        <f>((BM107-BL107)/(BH107-BG107))*(BF107-BG107)+BL107</f>
        <v>0.214</v>
      </c>
      <c r="BO107"/>
    </row>
    <row r="108" spans="2:67" ht="16.5" hidden="1" thickBot="1">
      <c r="B108" s="47"/>
      <c r="C108" s="47"/>
      <c r="D108" s="47"/>
      <c r="E108" s="47"/>
      <c r="F108" s="47"/>
      <c r="G108" s="47"/>
      <c r="H108" s="47"/>
      <c r="I108" s="47"/>
      <c r="J108" s="47"/>
      <c r="K108" s="47"/>
      <c r="L108" s="47"/>
      <c r="M108" s="47"/>
      <c r="N108" s="47"/>
      <c r="O108" s="47"/>
      <c r="Y108" s="11"/>
      <c r="Z108" s="52"/>
      <c r="AA108" s="67" t="s">
        <v>21</v>
      </c>
      <c r="AB108" s="67">
        <f>LOOKUP(AA109,$AB$10:$AB$20,$AA$10:$AA$20)</f>
        <v>6</v>
      </c>
      <c r="AC108" s="67">
        <f>AB108+1</f>
        <v>7</v>
      </c>
      <c r="AD108" s="68"/>
      <c r="AE108" s="67">
        <f>LOOKUP(AD109,$AB$10:$AE$10,$AB$8:$AG$8)</f>
        <v>4</v>
      </c>
      <c r="AF108" s="67">
        <f>AE108+1</f>
        <v>5</v>
      </c>
      <c r="AG108" s="52"/>
      <c r="AH108" s="52"/>
      <c r="AI108" s="69"/>
      <c r="AJ108" s="52"/>
      <c r="AK108" s="67" t="s">
        <v>21</v>
      </c>
      <c r="AL108" s="67">
        <f>LOOKUP(AK109,$AK$10:$AK$20,$AJ$10:$AJ$20)</f>
        <v>6</v>
      </c>
      <c r="AM108" s="67">
        <f>AL108+1</f>
        <v>7</v>
      </c>
      <c r="AN108" s="68"/>
      <c r="AO108" s="67">
        <f>LOOKUP(AN109,$AB$10:$AE$10,$AB$8:$AG$8)</f>
        <v>4</v>
      </c>
      <c r="AP108" s="67">
        <f>AO108+1</f>
        <v>5</v>
      </c>
      <c r="AQ108" s="52"/>
      <c r="AR108" s="52"/>
      <c r="AS108" s="69"/>
      <c r="BE108" s="80"/>
      <c r="BF108" s="52"/>
      <c r="BG108" s="111">
        <f>HLOOKUP(BJ107,$BF$10:$BI$21,BG106)</f>
        <v>0.214</v>
      </c>
      <c r="BH108" s="112">
        <f>HLOOKUP(BJ107,$BF$10:$BI$21,BH106)</f>
        <v>0.177</v>
      </c>
      <c r="BI108" s="113"/>
      <c r="BJ108" s="114">
        <f>HLOOKUP(BK107,$BF$10:$BI$21,BG106)</f>
        <v>0.214</v>
      </c>
      <c r="BK108" s="115">
        <f>HLOOKUP(BK107,$BF$10:$BI$21,BH106)</f>
        <v>0.177</v>
      </c>
      <c r="BL108" s="52"/>
      <c r="BM108" s="57"/>
      <c r="BN108" s="69"/>
      <c r="BO108"/>
    </row>
    <row r="109" spans="2:67" ht="16.5" hidden="1" thickBot="1">
      <c r="B109" s="47"/>
      <c r="C109" s="47"/>
      <c r="D109" s="47"/>
      <c r="E109" s="47"/>
      <c r="F109" s="47"/>
      <c r="G109" s="47"/>
      <c r="H109" s="47"/>
      <c r="I109" s="47"/>
      <c r="J109" s="47"/>
      <c r="K109" s="47"/>
      <c r="L109" s="47"/>
      <c r="M109" s="47"/>
      <c r="N109" s="47"/>
      <c r="O109" s="47"/>
      <c r="Y109" s="11"/>
      <c r="Z109" s="69">
        <v>15</v>
      </c>
      <c r="AA109" s="70">
        <f>LOOKUP(Z109,$B$26:$B$45,$Q$26:$Q$45)</f>
        <v>6</v>
      </c>
      <c r="AB109" s="71">
        <f>LOOKUP(AB108,$AA$10:$AA$20,$AB$10:$AB$20)</f>
        <v>6</v>
      </c>
      <c r="AC109" s="71">
        <f>LOOKUP(AC108,$AA$10:$AA$20,$AB$10:$AB$20)</f>
        <v>7</v>
      </c>
      <c r="AD109" s="70">
        <f>LOOKUP(Z109,$B$26:$B$45,$P$26:$P$45)</f>
        <v>0.5389994000000002</v>
      </c>
      <c r="AE109" s="60">
        <f>LOOKUP(AE108,$AB$8:$AF$8,$AB$10:$AD$10)</f>
        <v>0.5</v>
      </c>
      <c r="AF109" s="60">
        <f>LOOKUP(AF108,$AB$8:$AG$8,$AB$10:$AE$10)</f>
        <v>0.55</v>
      </c>
      <c r="AG109" s="72">
        <f>((AE110-AB110)/(AF109-AE109))*(AD109-AE109)+AB110</f>
        <v>1.071</v>
      </c>
      <c r="AH109" s="73">
        <f>((AF110-AC110)/(AF109-AE109))*(AD109-AE109)+AC110</f>
        <v>1.135</v>
      </c>
      <c r="AI109" s="74">
        <f>((AH109-AG109)/(AC109-AB109))*(AA109-AB109)+AG109</f>
        <v>1.071</v>
      </c>
      <c r="AJ109" s="69">
        <v>15</v>
      </c>
      <c r="AK109" s="75">
        <f>LOOKUP(AJ109,$B$26:$B$45,$Q$26:$Q$45)</f>
        <v>6</v>
      </c>
      <c r="AL109" s="76">
        <f>LOOKUP(AL108,$AJ$10:$AJ$20,$AK$10:$AK$20)</f>
        <v>6</v>
      </c>
      <c r="AM109" s="76">
        <f>LOOKUP(AM108,$AJ$10:$AJ$20,$AK$10:$AK$20)</f>
        <v>7</v>
      </c>
      <c r="AN109" s="75">
        <f>LOOKUP(AJ109,$B$26:$B$45,$P$26:$P$45)</f>
        <v>0.5389994000000002</v>
      </c>
      <c r="AO109" s="63">
        <f>LOOKUP(AO108,$AB$8:$AF$8,$AB$10:$AD$10)</f>
        <v>0.5</v>
      </c>
      <c r="AP109" s="63">
        <f>LOOKUP(AP108,$AB$8:$AG$8,$AB$10:$AE$10)</f>
        <v>0.55</v>
      </c>
      <c r="AQ109" s="77">
        <f>((AO110-AL110)/(AP109-AO109))*(AN109-AO109)+AL110</f>
        <v>1.144</v>
      </c>
      <c r="AR109" s="78">
        <f>((AP110-AM110)/(AP109-AO109))*(AN109-AO109)+AM110</f>
        <v>1.204</v>
      </c>
      <c r="AS109" s="79">
        <f>((AR109-AQ109)/(AM109-AL109))*(AK109-AL109)+AQ109</f>
        <v>1.144</v>
      </c>
      <c r="BE109" s="52"/>
      <c r="BF109" s="67" t="s">
        <v>21</v>
      </c>
      <c r="BG109" s="67">
        <f>LOOKUP(BF110,$BF$10:$BF$21,$BE$10:$BE$21)</f>
        <v>6</v>
      </c>
      <c r="BH109" s="67">
        <f>BG109+1</f>
        <v>7</v>
      </c>
      <c r="BI109" s="68"/>
      <c r="BJ109" s="67">
        <f>LOOKUP(BI110,$BF$10:$BI$10,$BF$8:$BK$8)</f>
        <v>4</v>
      </c>
      <c r="BK109" s="67">
        <f>BJ109+1</f>
        <v>5</v>
      </c>
      <c r="BL109" s="52"/>
      <c r="BM109" s="52"/>
      <c r="BN109" s="69"/>
      <c r="BO109"/>
    </row>
    <row r="110" spans="2:67" ht="16.5" hidden="1" thickBot="1">
      <c r="B110" s="47"/>
      <c r="C110" s="47"/>
      <c r="D110" s="47"/>
      <c r="E110" s="47"/>
      <c r="F110" s="47"/>
      <c r="G110" s="47"/>
      <c r="H110" s="47"/>
      <c r="I110" s="47"/>
      <c r="J110" s="47"/>
      <c r="K110" s="47"/>
      <c r="L110" s="47"/>
      <c r="M110" s="47"/>
      <c r="N110" s="47"/>
      <c r="O110" s="47"/>
      <c r="Y110" s="11"/>
      <c r="Z110" s="80"/>
      <c r="AA110" s="52"/>
      <c r="AB110" s="81">
        <f>HLOOKUP(AE109,$AB$10:$AE$20,AB108)</f>
        <v>1.071</v>
      </c>
      <c r="AC110" s="82">
        <f>HLOOKUP(AE109,$AB$10:$AE$20,AC108)</f>
        <v>1.135</v>
      </c>
      <c r="AD110" s="83"/>
      <c r="AE110" s="81">
        <f>HLOOKUP(AF109,$AB$10:$AE$20,AB108)</f>
        <v>1.071</v>
      </c>
      <c r="AF110" s="82">
        <f>HLOOKUP(AF109,$AB$10:$AE$20,AC108)</f>
        <v>1.135</v>
      </c>
      <c r="AG110" s="52"/>
      <c r="AH110" s="57"/>
      <c r="AI110" s="52"/>
      <c r="AJ110" s="80"/>
      <c r="AK110" s="52"/>
      <c r="AL110" s="87">
        <f>HLOOKUP(AO109,$AK$10:$AN$20,AL108)</f>
        <v>1.144</v>
      </c>
      <c r="AM110" s="85">
        <f>HLOOKUP(AO109,$AK$10:$AN$20,AM108)</f>
        <v>1.204</v>
      </c>
      <c r="AN110" s="86"/>
      <c r="AO110" s="87">
        <f>HLOOKUP(AP109,$AK$10:$AN$20,AL108)</f>
        <v>1.144</v>
      </c>
      <c r="AP110" s="88">
        <f>HLOOKUP(AP109,$AK$10:$AN$20,AM108)</f>
        <v>1.204</v>
      </c>
      <c r="AQ110" s="52"/>
      <c r="AR110" s="57"/>
      <c r="AS110" s="69"/>
      <c r="BE110" s="69">
        <v>16</v>
      </c>
      <c r="BF110" s="106">
        <f>LOOKUP(BE110,$B$26:$B$45,$Q$26:$Q$45)</f>
        <v>5.4</v>
      </c>
      <c r="BG110" s="107">
        <f>LOOKUP(BG109,$BE$10:$BE$21,$BF$10:$BF$21)</f>
        <v>5</v>
      </c>
      <c r="BH110" s="107">
        <f>LOOKUP(BH109,$BE$10:$BE$21,$BF$10:$BF$21)</f>
        <v>6</v>
      </c>
      <c r="BI110" s="106">
        <f>LOOKUP(BE110,$B$26:$B$45,$P$26:$P$45)</f>
        <v>0.5283994000000002</v>
      </c>
      <c r="BJ110" s="94">
        <f>LOOKUP(BJ109,$BF$8:$BK$8,$BF$10:$BI$10)</f>
        <v>0.5</v>
      </c>
      <c r="BK110" s="94">
        <f>LOOKUP(BK109,$BF$8:$BK$8,$BF$10:$BI$10)</f>
        <v>0.55</v>
      </c>
      <c r="BL110" s="108">
        <f>((BJ111-BG111)/(BK110-BJ110))*(BI110-BJ110)+BG111</f>
        <v>0.258</v>
      </c>
      <c r="BM110" s="109">
        <f>((BK111-BH111)/(BK110-BJ110))*(BI110-BJ110)+BH111</f>
        <v>0.214</v>
      </c>
      <c r="BN110" s="110">
        <f>((BM110-BL110)/(BH110-BG110))*(BF110-BG110)+BL110</f>
        <v>0.24039999999999997</v>
      </c>
      <c r="BO110"/>
    </row>
    <row r="111" spans="2:67" ht="16.5" hidden="1" thickBot="1">
      <c r="B111" s="47"/>
      <c r="C111" s="47"/>
      <c r="D111" s="47"/>
      <c r="E111" s="47"/>
      <c r="F111" s="47"/>
      <c r="G111" s="47"/>
      <c r="H111" s="47"/>
      <c r="I111" s="47"/>
      <c r="J111" s="47"/>
      <c r="K111" s="47"/>
      <c r="L111" s="47"/>
      <c r="M111" s="47"/>
      <c r="N111" s="47"/>
      <c r="O111" s="47"/>
      <c r="Y111" s="11"/>
      <c r="Z111" s="52"/>
      <c r="AA111" s="67" t="s">
        <v>21</v>
      </c>
      <c r="AB111" s="67">
        <f>LOOKUP(AA112,$AB$10:$AB$20,$AA$10:$AA$20)</f>
        <v>5</v>
      </c>
      <c r="AC111" s="67">
        <f>AB111+1</f>
        <v>6</v>
      </c>
      <c r="AD111" s="68"/>
      <c r="AE111" s="67">
        <f>LOOKUP(AD112,$AB$10:$AE$10,$AB$8:$AG$8)</f>
        <v>4</v>
      </c>
      <c r="AF111" s="67">
        <f>AE111+1</f>
        <v>5</v>
      </c>
      <c r="AG111" s="52"/>
      <c r="AH111" s="52"/>
      <c r="AI111" s="69"/>
      <c r="AJ111" s="52"/>
      <c r="AK111" s="67" t="s">
        <v>21</v>
      </c>
      <c r="AL111" s="67">
        <f>LOOKUP(AK112,$AK$10:$AK$20,$AJ$10:$AJ$20)</f>
        <v>5</v>
      </c>
      <c r="AM111" s="67">
        <f>AL111+1</f>
        <v>6</v>
      </c>
      <c r="AN111" s="68"/>
      <c r="AO111" s="67">
        <f>LOOKUP(AN112,$AB$10:$AE$10,$AB$8:$AG$8)</f>
        <v>4</v>
      </c>
      <c r="AP111" s="67">
        <f>AO111+1</f>
        <v>5</v>
      </c>
      <c r="AQ111" s="52"/>
      <c r="AR111" s="52"/>
      <c r="AS111" s="69"/>
      <c r="BE111" s="80"/>
      <c r="BF111" s="52"/>
      <c r="BG111" s="111">
        <f>HLOOKUP(BJ110,$BF$10:$BI$21,BG109)</f>
        <v>0.258</v>
      </c>
      <c r="BH111" s="112">
        <f>HLOOKUP(BJ110,$BF$10:$BI$21,BH109)</f>
        <v>0.214</v>
      </c>
      <c r="BI111" s="113"/>
      <c r="BJ111" s="114">
        <f>HLOOKUP(BK110,$BF$10:$BI$21,BG109)</f>
        <v>0.258</v>
      </c>
      <c r="BK111" s="115">
        <f>HLOOKUP(BK110,$BF$10:$BI$21,BH109)</f>
        <v>0.214</v>
      </c>
      <c r="BL111" s="52"/>
      <c r="BM111" s="57"/>
      <c r="BN111" s="69"/>
      <c r="BO111"/>
    </row>
    <row r="112" spans="2:67" ht="16.5" hidden="1" thickBot="1">
      <c r="B112" s="47"/>
      <c r="C112" s="47"/>
      <c r="D112" s="47"/>
      <c r="E112" s="47"/>
      <c r="F112" s="47"/>
      <c r="G112" s="47"/>
      <c r="H112" s="47"/>
      <c r="I112" s="47"/>
      <c r="J112" s="47"/>
      <c r="K112" s="47"/>
      <c r="L112" s="47"/>
      <c r="M112" s="47"/>
      <c r="N112" s="47"/>
      <c r="O112" s="47"/>
      <c r="Y112" s="11"/>
      <c r="Z112" s="69">
        <v>16</v>
      </c>
      <c r="AA112" s="70">
        <f>LOOKUP(Z112,$B$26:$B$45,$Q$26:$Q$45)</f>
        <v>5.4</v>
      </c>
      <c r="AB112" s="71">
        <f>LOOKUP(AB111,$AA$10:$AA$20,$AB$10:$AB$20)</f>
        <v>5</v>
      </c>
      <c r="AC112" s="71">
        <f>LOOKUP(AC111,$AA$10:$AA$20,$AB$10:$AB$20)</f>
        <v>6</v>
      </c>
      <c r="AD112" s="70">
        <f>LOOKUP(Z112,$B$26:$B$45,$P$26:$P$45)</f>
        <v>0.5283994000000002</v>
      </c>
      <c r="AE112" s="60">
        <f>LOOKUP(AE111,$AB$8:$AF$8,$AB$10:$AD$10)</f>
        <v>0.5</v>
      </c>
      <c r="AF112" s="60">
        <f>LOOKUP(AF111,$AB$8:$AG$8,$AB$10:$AE$10)</f>
        <v>0.55</v>
      </c>
      <c r="AG112" s="72">
        <f>((AE113-AB113)/(AF112-AE112))*(AD112-AE112)+AB113</f>
        <v>1.004</v>
      </c>
      <c r="AH112" s="73">
        <f>((AF113-AC113)/(AF112-AE112))*(AD112-AE112)+AC113</f>
        <v>1.071</v>
      </c>
      <c r="AI112" s="74">
        <f>((AH112-AG112)/(AC112-AB112))*(AA112-AB112)+AG112</f>
        <v>1.0308</v>
      </c>
      <c r="AJ112" s="69">
        <v>16</v>
      </c>
      <c r="AK112" s="75">
        <f>LOOKUP(AJ112,$B$26:$B$45,$Q$26:$Q$45)</f>
        <v>5.4</v>
      </c>
      <c r="AL112" s="76">
        <f>LOOKUP(AL111,$AJ$10:$AJ$20,$AK$10:$AK$20)</f>
        <v>5</v>
      </c>
      <c r="AM112" s="76">
        <f>LOOKUP(AM111,$AJ$10:$AJ$20,$AK$10:$AK$20)</f>
        <v>6</v>
      </c>
      <c r="AN112" s="75">
        <f>LOOKUP(AJ112,$B$26:$B$45,$P$26:$P$45)</f>
        <v>0.5283994000000002</v>
      </c>
      <c r="AO112" s="63">
        <f>LOOKUP(AO111,$AB$8:$AF$8,$AB$10:$AD$10)</f>
        <v>0.5</v>
      </c>
      <c r="AP112" s="63">
        <f>LOOKUP(AP111,$AB$8:$AG$8,$AB$10:$AE$10)</f>
        <v>0.55</v>
      </c>
      <c r="AQ112" s="77">
        <f>((AO113-AL113)/(AP112-AO112))*(AN112-AO112)+AL113</f>
        <v>1.075</v>
      </c>
      <c r="AR112" s="78">
        <f>((AP113-AM113)/(AP112-AO112))*(AN112-AO112)+AM113</f>
        <v>1.144</v>
      </c>
      <c r="AS112" s="79">
        <f>((AR112-AQ112)/(AM112-AL112))*(AK112-AL112)+AQ112</f>
        <v>1.1026</v>
      </c>
      <c r="BE112" s="52"/>
      <c r="BF112" s="67" t="s">
        <v>21</v>
      </c>
      <c r="BG112" s="67">
        <f>LOOKUP(BF113,$BF$10:$BF$21,$BE$10:$BE$21)</f>
        <v>6</v>
      </c>
      <c r="BH112" s="67">
        <f>BG112+1</f>
        <v>7</v>
      </c>
      <c r="BI112" s="68"/>
      <c r="BJ112" s="67">
        <f>LOOKUP(BI113,$BF$10:$BI$10,$BF$8:$BK$8)</f>
        <v>4</v>
      </c>
      <c r="BK112" s="67">
        <f>BJ112+1</f>
        <v>5</v>
      </c>
      <c r="BL112" s="52"/>
      <c r="BM112" s="52"/>
      <c r="BN112" s="69"/>
      <c r="BO112"/>
    </row>
    <row r="113" spans="2:67" ht="16.5" hidden="1" thickBot="1">
      <c r="B113" s="47"/>
      <c r="C113" s="47"/>
      <c r="D113" s="47"/>
      <c r="E113" s="47"/>
      <c r="F113" s="47"/>
      <c r="G113" s="47"/>
      <c r="H113" s="47"/>
      <c r="I113" s="47"/>
      <c r="J113" s="47"/>
      <c r="K113" s="47"/>
      <c r="L113" s="47"/>
      <c r="M113" s="47"/>
      <c r="N113" s="47"/>
      <c r="O113" s="47"/>
      <c r="Y113" s="11"/>
      <c r="Z113" s="80"/>
      <c r="AA113" s="52"/>
      <c r="AB113" s="81">
        <f>HLOOKUP(AE112,$AB$10:$AE$20,AB111)</f>
        <v>1.004</v>
      </c>
      <c r="AC113" s="82">
        <f>HLOOKUP(AE112,$AB$10:$AE$20,AC111)</f>
        <v>1.071</v>
      </c>
      <c r="AD113" s="83"/>
      <c r="AE113" s="81">
        <f>HLOOKUP(AF112,$AB$10:$AE$20,AB111)</f>
        <v>1.004</v>
      </c>
      <c r="AF113" s="82">
        <f>HLOOKUP(AF112,$AB$10:$AE$20,AC111)</f>
        <v>1.071</v>
      </c>
      <c r="AG113" s="52"/>
      <c r="AH113" s="57"/>
      <c r="AI113" s="52"/>
      <c r="AJ113" s="80"/>
      <c r="AK113" s="52"/>
      <c r="AL113" s="87">
        <f>HLOOKUP(AO112,$AK$10:$AN$20,AL111)</f>
        <v>1.075</v>
      </c>
      <c r="AM113" s="85">
        <f>HLOOKUP(AO112,$AK$10:$AN$20,AM111)</f>
        <v>1.144</v>
      </c>
      <c r="AN113" s="86"/>
      <c r="AO113" s="87">
        <f>HLOOKUP(AP112,$AK$10:$AN$20,AL111)</f>
        <v>1.075</v>
      </c>
      <c r="AP113" s="88">
        <f>HLOOKUP(AP112,$AK$10:$AN$20,AM111)</f>
        <v>1.144</v>
      </c>
      <c r="AQ113" s="52"/>
      <c r="AR113" s="57"/>
      <c r="AS113" s="69"/>
      <c r="BE113" s="69">
        <v>17</v>
      </c>
      <c r="BF113" s="106">
        <f>LOOKUP(BE113,$B$26:$B$45,$Q$26:$Q$45)</f>
        <v>5.8</v>
      </c>
      <c r="BG113" s="107">
        <f>LOOKUP(BG112,$BE$10:$BE$21,$BF$10:$BF$21)</f>
        <v>5</v>
      </c>
      <c r="BH113" s="107">
        <f>LOOKUP(BH112,$BE$10:$BE$21,$BF$10:$BF$21)</f>
        <v>6</v>
      </c>
      <c r="BI113" s="106">
        <f>LOOKUP(BE113,$B$26:$B$45,$P$26:$P$45)</f>
        <v>0.5389994000000002</v>
      </c>
      <c r="BJ113" s="94">
        <f>LOOKUP(BJ112,$BF$8:$BK$8,$BF$10:$BI$10)</f>
        <v>0.5</v>
      </c>
      <c r="BK113" s="94">
        <f>LOOKUP(BK112,$BF$8:$BK$8,$BF$10:$BI$10)</f>
        <v>0.55</v>
      </c>
      <c r="BL113" s="108">
        <f>((BJ114-BG114)/(BK113-BJ113))*(BI113-BJ113)+BG114</f>
        <v>0.258</v>
      </c>
      <c r="BM113" s="109">
        <f>((BK114-BH114)/(BK113-BJ113))*(BI113-BJ113)+BH114</f>
        <v>0.214</v>
      </c>
      <c r="BN113" s="110">
        <f>((BM113-BL113)/(BH113-BG113))*(BF113-BG113)+BL113</f>
        <v>0.2228</v>
      </c>
      <c r="BO113"/>
    </row>
    <row r="114" spans="2:67" ht="16.5" hidden="1" thickBot="1">
      <c r="B114" s="47"/>
      <c r="C114" s="47"/>
      <c r="D114" s="47"/>
      <c r="E114" s="47"/>
      <c r="F114" s="47"/>
      <c r="G114" s="47"/>
      <c r="H114" s="47"/>
      <c r="I114" s="47"/>
      <c r="J114" s="47"/>
      <c r="K114" s="47"/>
      <c r="L114" s="47"/>
      <c r="M114" s="47"/>
      <c r="N114" s="47"/>
      <c r="O114" s="47"/>
      <c r="Y114" s="11"/>
      <c r="Z114" s="52"/>
      <c r="AA114" s="67" t="s">
        <v>21</v>
      </c>
      <c r="AB114" s="67">
        <f>LOOKUP(AA115,$AB$10:$AB$20,$AA$10:$AA$20)</f>
        <v>5</v>
      </c>
      <c r="AC114" s="67">
        <f>AB114+1</f>
        <v>6</v>
      </c>
      <c r="AD114" s="68"/>
      <c r="AE114" s="67">
        <f>LOOKUP(AD115,$AB$10:$AE$10,$AB$8:$AG$8)</f>
        <v>4</v>
      </c>
      <c r="AF114" s="67">
        <f>AE114+1</f>
        <v>5</v>
      </c>
      <c r="AG114" s="52"/>
      <c r="AH114" s="52"/>
      <c r="AI114" s="69"/>
      <c r="AJ114" s="52"/>
      <c r="AK114" s="67" t="s">
        <v>21</v>
      </c>
      <c r="AL114" s="67">
        <f>LOOKUP(AK115,$AK$10:$AK$20,$AJ$10:$AJ$20)</f>
        <v>5</v>
      </c>
      <c r="AM114" s="67">
        <f>AL114+1</f>
        <v>6</v>
      </c>
      <c r="AN114" s="68"/>
      <c r="AO114" s="67">
        <f>LOOKUP(AN115,$AB$10:$AE$10,$AB$8:$AG$8)</f>
        <v>4</v>
      </c>
      <c r="AP114" s="67">
        <f>AO114+1</f>
        <v>5</v>
      </c>
      <c r="AQ114" s="52"/>
      <c r="AR114" s="52"/>
      <c r="AS114" s="69"/>
      <c r="BE114" s="80"/>
      <c r="BF114" s="52"/>
      <c r="BG114" s="111">
        <f>HLOOKUP(BJ113,$BF$10:$BI$21,BG112)</f>
        <v>0.258</v>
      </c>
      <c r="BH114" s="112">
        <f>HLOOKUP(BJ113,$BF$10:$BI$21,BH112)</f>
        <v>0.214</v>
      </c>
      <c r="BI114" s="113"/>
      <c r="BJ114" s="114">
        <f>HLOOKUP(BK113,$BF$10:$BI$21,BG112)</f>
        <v>0.258</v>
      </c>
      <c r="BK114" s="115">
        <f>HLOOKUP(BK113,$BF$10:$BI$21,BH112)</f>
        <v>0.214</v>
      </c>
      <c r="BL114" s="52"/>
      <c r="BM114" s="57"/>
      <c r="BN114" s="69"/>
      <c r="BO114"/>
    </row>
    <row r="115" spans="2:67" ht="16.5" hidden="1" thickBot="1">
      <c r="B115" s="47"/>
      <c r="C115" s="47"/>
      <c r="D115" s="47"/>
      <c r="E115" s="47"/>
      <c r="F115" s="47"/>
      <c r="G115" s="47"/>
      <c r="H115" s="47"/>
      <c r="I115" s="47"/>
      <c r="J115" s="47"/>
      <c r="K115" s="47"/>
      <c r="L115" s="47"/>
      <c r="M115" s="47"/>
      <c r="N115" s="47"/>
      <c r="O115" s="47"/>
      <c r="Y115" s="11"/>
      <c r="Z115" s="69">
        <v>17</v>
      </c>
      <c r="AA115" s="70">
        <f>LOOKUP(Z115,$B$26:$B$45,$Q$26:$Q$45)</f>
        <v>5.8</v>
      </c>
      <c r="AB115" s="71">
        <f>LOOKUP(AB114,$AA$10:$AA$20,$AB$10:$AB$20)</f>
        <v>5</v>
      </c>
      <c r="AC115" s="71">
        <f>LOOKUP(AC114,$AA$10:$AA$20,$AB$10:$AB$20)</f>
        <v>6</v>
      </c>
      <c r="AD115" s="70">
        <f>LOOKUP(Z115,$B$26:$B$45,$P$26:$P$45)</f>
        <v>0.5389994000000002</v>
      </c>
      <c r="AE115" s="60">
        <f>LOOKUP(AE114,$AB$8:$AF$8,$AB$10:$AD$10)</f>
        <v>0.5</v>
      </c>
      <c r="AF115" s="60">
        <f>LOOKUP(AF114,$AB$8:$AG$8,$AB$10:$AE$10)</f>
        <v>0.55</v>
      </c>
      <c r="AG115" s="72">
        <f>((AE116-AB116)/(AF115-AE115))*(AD115-AE115)+AB116</f>
        <v>1.004</v>
      </c>
      <c r="AH115" s="73">
        <f>((AF116-AC116)/(AF115-AE115))*(AD115-AE115)+AC116</f>
        <v>1.071</v>
      </c>
      <c r="AI115" s="74">
        <f>((AH115-AG115)/(AC115-AB115))*(AA115-AB115)+AG115</f>
        <v>1.0575999999999999</v>
      </c>
      <c r="AJ115" s="69">
        <v>17</v>
      </c>
      <c r="AK115" s="75">
        <f>LOOKUP(AJ115,$B$26:$B$45,$Q$26:$Q$45)</f>
        <v>5.8</v>
      </c>
      <c r="AL115" s="76">
        <f>LOOKUP(AL114,$AJ$10:$AJ$20,$AK$10:$AK$20)</f>
        <v>5</v>
      </c>
      <c r="AM115" s="76">
        <f>LOOKUP(AM114,$AJ$10:$AJ$20,$AK$10:$AK$20)</f>
        <v>6</v>
      </c>
      <c r="AN115" s="75">
        <f>LOOKUP(AJ115,$B$26:$B$45,$P$26:$P$45)</f>
        <v>0.5389994000000002</v>
      </c>
      <c r="AO115" s="63">
        <f>LOOKUP(AO114,$AB$8:$AF$8,$AB$10:$AD$10)</f>
        <v>0.5</v>
      </c>
      <c r="AP115" s="63">
        <f>LOOKUP(AP114,$AB$8:$AG$8,$AB$10:$AE$10)</f>
        <v>0.55</v>
      </c>
      <c r="AQ115" s="77">
        <f>((AO116-AL116)/(AP115-AO115))*(AN115-AO115)+AL116</f>
        <v>1.075</v>
      </c>
      <c r="AR115" s="78">
        <f>((AP116-AM116)/(AP115-AO115))*(AN115-AO115)+AM116</f>
        <v>1.144</v>
      </c>
      <c r="AS115" s="79">
        <f>((AR115-AQ115)/(AM115-AL115))*(AK115-AL115)+AQ115</f>
        <v>1.1301999999999999</v>
      </c>
      <c r="BE115" s="52"/>
      <c r="BF115" s="67" t="s">
        <v>21</v>
      </c>
      <c r="BG115" s="67">
        <f>LOOKUP(BF116,$BF$10:$BF$21,$BE$10:$BE$21)</f>
        <v>7</v>
      </c>
      <c r="BH115" s="67">
        <f>BG115+1</f>
        <v>8</v>
      </c>
      <c r="BI115" s="68"/>
      <c r="BJ115" s="67">
        <f>LOOKUP(BI116,$BF$10:$BI$10,$BF$8:$BK$8)</f>
        <v>4</v>
      </c>
      <c r="BK115" s="67">
        <f>BJ115+1</f>
        <v>5</v>
      </c>
      <c r="BL115" s="52"/>
      <c r="BM115" s="52"/>
      <c r="BN115" s="69"/>
      <c r="BO115"/>
    </row>
    <row r="116" spans="2:67" ht="16.5" hidden="1" thickBot="1">
      <c r="B116" s="47"/>
      <c r="C116" s="47"/>
      <c r="D116" s="47"/>
      <c r="E116" s="47"/>
      <c r="F116" s="47"/>
      <c r="G116" s="47"/>
      <c r="H116" s="47"/>
      <c r="I116" s="47"/>
      <c r="J116" s="47"/>
      <c r="K116" s="47"/>
      <c r="L116" s="47"/>
      <c r="M116" s="47"/>
      <c r="N116" s="47"/>
      <c r="O116" s="47"/>
      <c r="Y116" s="11"/>
      <c r="Z116" s="80"/>
      <c r="AA116" s="52"/>
      <c r="AB116" s="81">
        <f>HLOOKUP(AE115,$AB$10:$AE$20,AB114)</f>
        <v>1.004</v>
      </c>
      <c r="AC116" s="82">
        <f>HLOOKUP(AE115,$AB$10:$AE$20,AC114)</f>
        <v>1.071</v>
      </c>
      <c r="AD116" s="83"/>
      <c r="AE116" s="81">
        <f>HLOOKUP(AF115,$AB$10:$AE$20,AB114)</f>
        <v>1.004</v>
      </c>
      <c r="AF116" s="82">
        <f>HLOOKUP(AF115,$AB$10:$AE$20,AC114)</f>
        <v>1.071</v>
      </c>
      <c r="AG116" s="52"/>
      <c r="AH116" s="57"/>
      <c r="AI116" s="52"/>
      <c r="AJ116" s="80"/>
      <c r="AK116" s="52"/>
      <c r="AL116" s="87">
        <f>HLOOKUP(AO115,$AK$10:$AN$20,AL114)</f>
        <v>1.075</v>
      </c>
      <c r="AM116" s="85">
        <f>HLOOKUP(AO115,$AK$10:$AN$20,AM114)</f>
        <v>1.144</v>
      </c>
      <c r="AN116" s="86"/>
      <c r="AO116" s="87">
        <f>HLOOKUP(AP115,$AK$10:$AN$20,AL114)</f>
        <v>1.075</v>
      </c>
      <c r="AP116" s="88">
        <f>HLOOKUP(AP115,$AK$10:$AN$20,AM114)</f>
        <v>1.144</v>
      </c>
      <c r="AQ116" s="52"/>
      <c r="AR116" s="57"/>
      <c r="AS116" s="69"/>
      <c r="BE116" s="69">
        <v>18</v>
      </c>
      <c r="BF116" s="106">
        <f>LOOKUP(BE116,$B$26:$B$45,$Q$26:$Q$45)</f>
        <v>6.1</v>
      </c>
      <c r="BG116" s="107">
        <f>LOOKUP(BG115,$BE$10:$BE$21,$BF$10:$BF$21)</f>
        <v>6</v>
      </c>
      <c r="BH116" s="107">
        <f>LOOKUP(BH115,$BE$10:$BE$21,$BF$10:$BF$21)</f>
        <v>7</v>
      </c>
      <c r="BI116" s="106">
        <f>LOOKUP(BE116,$B$26:$B$45,$P$26:$P$45)</f>
        <v>0.5389994000000002</v>
      </c>
      <c r="BJ116" s="94">
        <f>LOOKUP(BJ115,$BF$8:$BK$8,$BF$10:$BI$10)</f>
        <v>0.5</v>
      </c>
      <c r="BK116" s="94">
        <f>LOOKUP(BK115,$BF$8:$BK$8,$BF$10:$BI$10)</f>
        <v>0.55</v>
      </c>
      <c r="BL116" s="108">
        <f>((BJ117-BG117)/(BK116-BJ116))*(BI116-BJ116)+BG117</f>
        <v>0.214</v>
      </c>
      <c r="BM116" s="109">
        <f>((BK117-BH117)/(BK116-BJ116))*(BI116-BJ116)+BH117</f>
        <v>0.177</v>
      </c>
      <c r="BN116" s="110">
        <f>((BM116-BL116)/(BH116-BG116))*(BF116-BG116)+BL116</f>
        <v>0.21030000000000001</v>
      </c>
      <c r="BO116"/>
    </row>
    <row r="117" spans="2:67" ht="16.5" hidden="1" thickBot="1">
      <c r="B117" s="47"/>
      <c r="C117" s="47"/>
      <c r="D117" s="47"/>
      <c r="E117" s="47"/>
      <c r="F117" s="47"/>
      <c r="G117" s="47"/>
      <c r="H117" s="47"/>
      <c r="I117" s="47"/>
      <c r="J117" s="47"/>
      <c r="K117" s="47"/>
      <c r="L117" s="47"/>
      <c r="M117" s="47"/>
      <c r="N117" s="47"/>
      <c r="O117" s="47"/>
      <c r="Z117" s="52"/>
      <c r="AA117" s="67" t="s">
        <v>21</v>
      </c>
      <c r="AB117" s="67">
        <f>LOOKUP(AA118,$AB$10:$AB$20,$AA$10:$AA$20)</f>
        <v>6</v>
      </c>
      <c r="AC117" s="67">
        <f>AB117+1</f>
        <v>7</v>
      </c>
      <c r="AD117" s="68"/>
      <c r="AE117" s="67">
        <f>LOOKUP(AD118,$AB$10:$AE$10,$AB$8:$AG$8)</f>
        <v>4</v>
      </c>
      <c r="AF117" s="67">
        <f>AE117+1</f>
        <v>5</v>
      </c>
      <c r="AG117" s="52"/>
      <c r="AH117" s="52"/>
      <c r="AI117" s="69"/>
      <c r="AJ117" s="52"/>
      <c r="AK117" s="67" t="s">
        <v>21</v>
      </c>
      <c r="AL117" s="67">
        <f>LOOKUP(AK118,$AK$10:$AK$20,$AJ$10:$AJ$20)</f>
        <v>6</v>
      </c>
      <c r="AM117" s="67">
        <f>AL117+1</f>
        <v>7</v>
      </c>
      <c r="AN117" s="68"/>
      <c r="AO117" s="67">
        <f>LOOKUP(AN118,$AB$10:$AE$10,$AB$8:$AG$8)</f>
        <v>4</v>
      </c>
      <c r="AP117" s="67">
        <f>AO117+1</f>
        <v>5</v>
      </c>
      <c r="AQ117" s="52"/>
      <c r="AR117" s="52"/>
      <c r="AS117" s="69"/>
      <c r="BE117" s="80"/>
      <c r="BF117" s="52"/>
      <c r="BG117" s="111">
        <f>HLOOKUP(BJ116,$BF$10:$BI$21,BG115)</f>
        <v>0.214</v>
      </c>
      <c r="BH117" s="112">
        <f>HLOOKUP(BJ116,$BF$10:$BI$21,BH115)</f>
        <v>0.177</v>
      </c>
      <c r="BI117" s="113"/>
      <c r="BJ117" s="114">
        <f>HLOOKUP(BK116,$BF$10:$BI$21,BG115)</f>
        <v>0.214</v>
      </c>
      <c r="BK117" s="115">
        <f>HLOOKUP(BK116,$BF$10:$BI$21,BH115)</f>
        <v>0.177</v>
      </c>
      <c r="BL117" s="52"/>
      <c r="BM117" s="57"/>
      <c r="BN117" s="69"/>
      <c r="BO117"/>
    </row>
    <row r="118" spans="2:67" ht="16.5" hidden="1" thickBot="1">
      <c r="B118" s="47"/>
      <c r="C118" s="47"/>
      <c r="D118" s="47"/>
      <c r="E118" s="47"/>
      <c r="F118" s="47"/>
      <c r="G118" s="47"/>
      <c r="H118" s="47"/>
      <c r="I118" s="47"/>
      <c r="J118" s="47"/>
      <c r="K118" s="47"/>
      <c r="L118" s="47"/>
      <c r="M118" s="47"/>
      <c r="N118" s="47"/>
      <c r="O118" s="47"/>
      <c r="Z118" s="69">
        <v>18</v>
      </c>
      <c r="AA118" s="70">
        <f>LOOKUP(Z118,$B$26:$B$45,$Q$26:$Q$45)</f>
        <v>6.1</v>
      </c>
      <c r="AB118" s="71">
        <f>LOOKUP(AB117,$AA$10:$AA$20,$AB$10:$AB$20)</f>
        <v>6</v>
      </c>
      <c r="AC118" s="71">
        <f>LOOKUP(AC117,$AA$10:$AA$20,$AB$10:$AB$20)</f>
        <v>7</v>
      </c>
      <c r="AD118" s="70">
        <f>LOOKUP(Z118,$B$26:$B$45,$P$26:$P$45)</f>
        <v>0.5389994000000002</v>
      </c>
      <c r="AE118" s="60">
        <f>LOOKUP(AE117,$AB$8:$AF$8,$AB$10:$AD$10)</f>
        <v>0.5</v>
      </c>
      <c r="AF118" s="60">
        <f>LOOKUP(AF117,$AB$8:$AG$8,$AB$10:$AE$10)</f>
        <v>0.55</v>
      </c>
      <c r="AG118" s="72">
        <f>((AE119-AB119)/(AF118-AE118))*(AD118-AE118)+AB119</f>
        <v>1.071</v>
      </c>
      <c r="AH118" s="73">
        <f>((AF119-AC119)/(AF118-AE118))*(AD118-AE118)+AC119</f>
        <v>1.135</v>
      </c>
      <c r="AI118" s="74">
        <f>((AH118-AG118)/(AC118-AB118))*(AA118-AB118)+AG118</f>
        <v>1.0774</v>
      </c>
      <c r="AJ118" s="69">
        <v>18</v>
      </c>
      <c r="AK118" s="75">
        <f>LOOKUP(AJ118,$B$26:$B$45,$Q$26:$Q$45)</f>
        <v>6.1</v>
      </c>
      <c r="AL118" s="76">
        <f>LOOKUP(AL117,$AJ$10:$AJ$20,$AK$10:$AK$20)</f>
        <v>6</v>
      </c>
      <c r="AM118" s="76">
        <f>LOOKUP(AM117,$AJ$10:$AJ$20,$AK$10:$AK$20)</f>
        <v>7</v>
      </c>
      <c r="AN118" s="75">
        <f>LOOKUP(AJ118,$B$26:$B$45,$P$26:$P$45)</f>
        <v>0.5389994000000002</v>
      </c>
      <c r="AO118" s="63">
        <f>LOOKUP(AO117,$AB$8:$AF$8,$AB$10:$AD$10)</f>
        <v>0.5</v>
      </c>
      <c r="AP118" s="63">
        <f>LOOKUP(AP117,$AB$8:$AG$8,$AB$10:$AE$10)</f>
        <v>0.55</v>
      </c>
      <c r="AQ118" s="77">
        <f>((AO119-AL119)/(AP118-AO118))*(AN118-AO118)+AL119</f>
        <v>1.144</v>
      </c>
      <c r="AR118" s="78">
        <f>((AP119-AM119)/(AP118-AO118))*(AN118-AO118)+AM119</f>
        <v>1.204</v>
      </c>
      <c r="AS118" s="79">
        <f>((AR118-AQ118)/(AM118-AL118))*(AK118-AL118)+AQ118</f>
        <v>1.15</v>
      </c>
      <c r="BE118" s="52"/>
      <c r="BF118" s="67" t="s">
        <v>21</v>
      </c>
      <c r="BG118" s="67">
        <f>LOOKUP(BF119,$BF$10:$BF$21,$BE$10:$BE$21)</f>
        <v>6</v>
      </c>
      <c r="BH118" s="67">
        <f>BG118+1</f>
        <v>7</v>
      </c>
      <c r="BI118" s="68"/>
      <c r="BJ118" s="67">
        <f>LOOKUP(BI119,$BF$10:$BI$10,$BF$8:$BK$8)</f>
        <v>4</v>
      </c>
      <c r="BK118" s="67">
        <f>BJ118+1</f>
        <v>5</v>
      </c>
      <c r="BL118" s="52"/>
      <c r="BM118" s="52"/>
      <c r="BN118" s="69"/>
      <c r="BO118"/>
    </row>
    <row r="119" spans="2:67" ht="16.5" hidden="1" thickBot="1">
      <c r="B119" s="47"/>
      <c r="C119" s="47"/>
      <c r="D119" s="47"/>
      <c r="E119" s="47"/>
      <c r="F119" s="47"/>
      <c r="G119" s="47"/>
      <c r="H119" s="47"/>
      <c r="I119" s="47"/>
      <c r="J119" s="47"/>
      <c r="K119" s="47"/>
      <c r="L119" s="47"/>
      <c r="M119" s="47"/>
      <c r="N119" s="47"/>
      <c r="O119" s="47"/>
      <c r="Z119" s="80"/>
      <c r="AA119" s="52"/>
      <c r="AB119" s="81">
        <f>HLOOKUP(AE118,$AB$10:$AE$20,AB117)</f>
        <v>1.071</v>
      </c>
      <c r="AC119" s="82">
        <f>HLOOKUP(AE118,$AB$10:$AE$20,AC117)</f>
        <v>1.135</v>
      </c>
      <c r="AD119" s="83"/>
      <c r="AE119" s="81">
        <f>HLOOKUP(AF118,$AB$10:$AE$20,AB117)</f>
        <v>1.071</v>
      </c>
      <c r="AF119" s="82">
        <f>HLOOKUP(AF118,$AB$10:$AE$20,AC117)</f>
        <v>1.135</v>
      </c>
      <c r="AG119" s="52"/>
      <c r="AH119" s="57"/>
      <c r="AI119" s="52"/>
      <c r="AJ119" s="80"/>
      <c r="AK119" s="52"/>
      <c r="AL119" s="87">
        <f>HLOOKUP(AO118,$AK$10:$AN$20,AL117)</f>
        <v>1.144</v>
      </c>
      <c r="AM119" s="85">
        <f>HLOOKUP(AO118,$AK$10:$AN$20,AM117)</f>
        <v>1.204</v>
      </c>
      <c r="AN119" s="86"/>
      <c r="AO119" s="87">
        <f>HLOOKUP(AP118,$AK$10:$AN$20,AL117)</f>
        <v>1.144</v>
      </c>
      <c r="AP119" s="88">
        <f>HLOOKUP(AP118,$AK$10:$AN$20,AM117)</f>
        <v>1.204</v>
      </c>
      <c r="AQ119" s="52"/>
      <c r="AR119" s="57"/>
      <c r="AS119" s="69"/>
      <c r="BE119" s="69">
        <v>19</v>
      </c>
      <c r="BF119" s="106">
        <f>LOOKUP(BE119,$B$26:$B$45,$Q$26:$Q$45)</f>
        <v>5.6</v>
      </c>
      <c r="BG119" s="107">
        <f>LOOKUP(BG118,$BE$10:$BE$21,$BF$10:$BF$21)</f>
        <v>5</v>
      </c>
      <c r="BH119" s="107">
        <f>LOOKUP(BH118,$BE$10:$BE$21,$BF$10:$BF$21)</f>
        <v>6</v>
      </c>
      <c r="BI119" s="106">
        <f>LOOKUP(BE119,$B$26:$B$45,$P$26:$P$45)</f>
        <v>0.5389994000000002</v>
      </c>
      <c r="BJ119" s="94">
        <f>LOOKUP(BJ118,$BF$8:$BK$8,$BF$10:$BI$10)</f>
        <v>0.5</v>
      </c>
      <c r="BK119" s="94">
        <f>LOOKUP(BK118,$BF$8:$BK$8,$BF$10:$BI$10)</f>
        <v>0.55</v>
      </c>
      <c r="BL119" s="108">
        <f>((BJ120-BG120)/(BK119-BJ119))*(BI119-BJ119)+BG120</f>
        <v>0.258</v>
      </c>
      <c r="BM119" s="109">
        <f>((BK120-BH120)/(BK119-BJ119))*(BI119-BJ119)+BH120</f>
        <v>0.214</v>
      </c>
      <c r="BN119" s="110">
        <f>((BM119-BL119)/(BH119-BG119))*(BF119-BG119)+BL119</f>
        <v>0.23160000000000003</v>
      </c>
      <c r="BO119"/>
    </row>
    <row r="120" spans="2:67" ht="16.5" hidden="1" thickBot="1">
      <c r="B120" s="47"/>
      <c r="C120" s="47"/>
      <c r="D120" s="47"/>
      <c r="E120" s="47"/>
      <c r="F120" s="47"/>
      <c r="G120" s="47"/>
      <c r="H120" s="47"/>
      <c r="I120" s="47"/>
      <c r="J120" s="47"/>
      <c r="K120" s="47"/>
      <c r="L120" s="47"/>
      <c r="M120" s="47"/>
      <c r="N120" s="47"/>
      <c r="O120" s="47"/>
      <c r="Z120" s="52"/>
      <c r="AA120" s="67" t="s">
        <v>21</v>
      </c>
      <c r="AB120" s="67">
        <f>LOOKUP(AA121,$AB$10:$AB$20,$AA$10:$AA$20)</f>
        <v>5</v>
      </c>
      <c r="AC120" s="67">
        <f>AB120+1</f>
        <v>6</v>
      </c>
      <c r="AD120" s="68"/>
      <c r="AE120" s="67">
        <f>LOOKUP(AD121,$AB$10:$AE$10,$AB$8:$AG$8)</f>
        <v>4</v>
      </c>
      <c r="AF120" s="67">
        <f>AE120+1</f>
        <v>5</v>
      </c>
      <c r="AG120" s="52"/>
      <c r="AH120" s="52"/>
      <c r="AI120" s="69"/>
      <c r="AJ120" s="52"/>
      <c r="AK120" s="67" t="s">
        <v>21</v>
      </c>
      <c r="AL120" s="67">
        <f>LOOKUP(AK121,$AK$10:$AK$20,$AJ$10:$AJ$20)</f>
        <v>5</v>
      </c>
      <c r="AM120" s="67">
        <f>AL120+1</f>
        <v>6</v>
      </c>
      <c r="AN120" s="68"/>
      <c r="AO120" s="67">
        <f>LOOKUP(AN121,$AB$10:$AE$10,$AB$8:$AG$8)</f>
        <v>4</v>
      </c>
      <c r="AP120" s="67">
        <f>AO120+1</f>
        <v>5</v>
      </c>
      <c r="AQ120" s="52"/>
      <c r="AR120" s="52"/>
      <c r="AS120" s="69"/>
      <c r="BE120" s="80"/>
      <c r="BF120" s="52"/>
      <c r="BG120" s="111">
        <f>HLOOKUP(BJ119,$BF$10:$BI$21,BG118)</f>
        <v>0.258</v>
      </c>
      <c r="BH120" s="112">
        <f>HLOOKUP(BJ119,$BF$10:$BI$21,BH118)</f>
        <v>0.214</v>
      </c>
      <c r="BI120" s="113"/>
      <c r="BJ120" s="114">
        <f>HLOOKUP(BK119,$BF$10:$BI$21,BG118)</f>
        <v>0.258</v>
      </c>
      <c r="BK120" s="115">
        <f>HLOOKUP(BK119,$BF$10:$BI$21,BH118)</f>
        <v>0.214</v>
      </c>
      <c r="BL120" s="52"/>
      <c r="BM120" s="57"/>
      <c r="BN120" s="69"/>
      <c r="BO120"/>
    </row>
    <row r="121" spans="2:67" ht="16.5" hidden="1" thickBot="1">
      <c r="B121" s="47"/>
      <c r="C121" s="47"/>
      <c r="D121" s="47"/>
      <c r="E121" s="47"/>
      <c r="F121" s="47"/>
      <c r="G121" s="47"/>
      <c r="H121" s="47"/>
      <c r="I121" s="47"/>
      <c r="J121" s="47"/>
      <c r="K121" s="47"/>
      <c r="L121" s="47"/>
      <c r="M121" s="47"/>
      <c r="N121" s="47"/>
      <c r="O121" s="47"/>
      <c r="Z121" s="69">
        <v>19</v>
      </c>
      <c r="AA121" s="70">
        <f>LOOKUP(Z121,$B$26:$B$45,$Q$26:$Q$45)</f>
        <v>5.6</v>
      </c>
      <c r="AB121" s="71">
        <f>LOOKUP(AB120,$AA$10:$AA$20,$AB$10:$AB$20)</f>
        <v>5</v>
      </c>
      <c r="AC121" s="71">
        <f>LOOKUP(AC120,$AA$10:$AA$20,$AB$10:$AB$20)</f>
        <v>6</v>
      </c>
      <c r="AD121" s="70">
        <f>LOOKUP(Z121,$B$26:$B$45,$P$26:$P$45)</f>
        <v>0.5389994000000002</v>
      </c>
      <c r="AE121" s="60">
        <f>LOOKUP(AE120,$AB$8:$AF$8,$AB$10:$AD$10)</f>
        <v>0.5</v>
      </c>
      <c r="AF121" s="60">
        <f>LOOKUP(AF120,$AB$8:$AG$8,$AB$10:$AE$10)</f>
        <v>0.55</v>
      </c>
      <c r="AG121" s="72">
        <f>((AE122-AB122)/(AF121-AE121))*(AD121-AE121)+AB122</f>
        <v>1.004</v>
      </c>
      <c r="AH121" s="73">
        <f>((AF122-AC122)/(AF121-AE121))*(AD121-AE121)+AC122</f>
        <v>1.071</v>
      </c>
      <c r="AI121" s="74">
        <f>((AH121-AG121)/(AC121-AB121))*(AA121-AB121)+AG121</f>
        <v>1.0442</v>
      </c>
      <c r="AJ121" s="69">
        <v>19</v>
      </c>
      <c r="AK121" s="75">
        <f>LOOKUP(AJ121,$B$26:$B$45,$Q$26:$Q$45)</f>
        <v>5.6</v>
      </c>
      <c r="AL121" s="76">
        <f>LOOKUP(AL120,$AJ$10:$AJ$20,$AK$10:$AK$20)</f>
        <v>5</v>
      </c>
      <c r="AM121" s="76">
        <f>LOOKUP(AM120,$AJ$10:$AJ$20,$AK$10:$AK$20)</f>
        <v>6</v>
      </c>
      <c r="AN121" s="75">
        <f>LOOKUP(AJ121,$B$26:$B$45,$P$26:$P$45)</f>
        <v>0.5389994000000002</v>
      </c>
      <c r="AO121" s="63">
        <f>LOOKUP(AO120,$AB$8:$AF$8,$AB$10:$AD$10)</f>
        <v>0.5</v>
      </c>
      <c r="AP121" s="63">
        <f>LOOKUP(AP120,$AB$8:$AG$8,$AB$10:$AE$10)</f>
        <v>0.55</v>
      </c>
      <c r="AQ121" s="77">
        <f>((AO122-AL122)/(AP121-AO121))*(AN121-AO121)+AL122</f>
        <v>1.075</v>
      </c>
      <c r="AR121" s="78">
        <f>((AP122-AM122)/(AP121-AO121))*(AN121-AO121)+AM122</f>
        <v>1.144</v>
      </c>
      <c r="AS121" s="79">
        <f>((AR121-AQ121)/(AM121-AL121))*(AK121-AL121)+AQ121</f>
        <v>1.1163999999999998</v>
      </c>
      <c r="BE121" s="52"/>
      <c r="BF121" s="67" t="s">
        <v>21</v>
      </c>
      <c r="BG121" s="67">
        <f>LOOKUP(BF122,$BF$10:$BF$21,$BE$10:$BE$21)</f>
        <v>6</v>
      </c>
      <c r="BH121" s="67">
        <f>BG121+1</f>
        <v>7</v>
      </c>
      <c r="BI121" s="68"/>
      <c r="BJ121" s="67">
        <f>LOOKUP(BI122,$BF$10:$BI$10,$BF$8:$BK$8)</f>
        <v>4</v>
      </c>
      <c r="BK121" s="67">
        <f>BJ121+1</f>
        <v>5</v>
      </c>
      <c r="BL121" s="52"/>
      <c r="BM121" s="52"/>
      <c r="BN121" s="69"/>
      <c r="BO121"/>
    </row>
    <row r="122" spans="2:67" ht="16.5" hidden="1" thickBot="1">
      <c r="B122" s="47"/>
      <c r="C122" s="47"/>
      <c r="D122" s="47"/>
      <c r="E122" s="47"/>
      <c r="F122" s="47"/>
      <c r="G122" s="47"/>
      <c r="H122" s="47"/>
      <c r="I122" s="47"/>
      <c r="J122" s="47"/>
      <c r="K122" s="47"/>
      <c r="L122" s="47"/>
      <c r="M122" s="47"/>
      <c r="N122" s="47"/>
      <c r="Z122" s="80"/>
      <c r="AA122" s="52"/>
      <c r="AB122" s="81">
        <f>HLOOKUP(AE121,$AB$10:$AE$20,AB120)</f>
        <v>1.004</v>
      </c>
      <c r="AC122" s="82">
        <f>HLOOKUP(AE121,$AB$10:$AE$20,AC120)</f>
        <v>1.071</v>
      </c>
      <c r="AD122" s="83"/>
      <c r="AE122" s="81">
        <f>HLOOKUP(AF121,$AB$10:$AE$20,AB120)</f>
        <v>1.004</v>
      </c>
      <c r="AF122" s="82">
        <f>HLOOKUP(AF121,$AB$10:$AE$20,AC120)</f>
        <v>1.071</v>
      </c>
      <c r="AG122" s="52"/>
      <c r="AH122" s="57"/>
      <c r="AI122" s="52"/>
      <c r="AJ122" s="80"/>
      <c r="AK122" s="52"/>
      <c r="AL122" s="87">
        <f>HLOOKUP(AO121,$AK$10:$AN$20,AL120)</f>
        <v>1.075</v>
      </c>
      <c r="AM122" s="85">
        <f>HLOOKUP(AO121,$AK$10:$AN$20,AM120)</f>
        <v>1.144</v>
      </c>
      <c r="AN122" s="86"/>
      <c r="AO122" s="87">
        <f>HLOOKUP(AP121,$AK$10:$AN$20,AL120)</f>
        <v>1.075</v>
      </c>
      <c r="AP122" s="88">
        <f>HLOOKUP(AP121,$AK$10:$AN$20,AM120)</f>
        <v>1.144</v>
      </c>
      <c r="AQ122" s="52"/>
      <c r="AR122" s="57"/>
      <c r="AS122" s="69"/>
      <c r="BE122" s="69">
        <v>20</v>
      </c>
      <c r="BF122" s="106">
        <f>LOOKUP(BE122,$B$26:$B$45,$Q$26:$Q$45)</f>
        <v>5.6</v>
      </c>
      <c r="BG122" s="107">
        <f>LOOKUP(BG121,$BE$10:$BE$21,$BF$10:$BF$21)</f>
        <v>5</v>
      </c>
      <c r="BH122" s="107">
        <f>LOOKUP(BH121,$BE$10:$BE$21,$BF$10:$BF$21)</f>
        <v>6</v>
      </c>
      <c r="BI122" s="106">
        <f>LOOKUP(BE122,$B$26:$B$45,$P$26:$P$45)</f>
        <v>0.5389994000000002</v>
      </c>
      <c r="BJ122" s="94">
        <f>LOOKUP(BJ121,$BF$8:$BK$8,$BF$10:$BI$10)</f>
        <v>0.5</v>
      </c>
      <c r="BK122" s="94">
        <f>LOOKUP(BK121,$BF$8:$BK$8,$BF$10:$BI$10)</f>
        <v>0.55</v>
      </c>
      <c r="BL122" s="108">
        <f>((BJ123-BG123)/(BK122-BJ122))*(BI122-BJ122)+BG123</f>
        <v>0.258</v>
      </c>
      <c r="BM122" s="109">
        <f>((BK123-BH123)/(BK122-BJ122))*(BI122-BJ122)+BH123</f>
        <v>0.214</v>
      </c>
      <c r="BN122" s="110">
        <f>((BM122-BL122)/(BH122-BG122))*(BF122-BG122)+BL122</f>
        <v>0.23160000000000003</v>
      </c>
      <c r="BO122"/>
    </row>
    <row r="123" spans="2:67" ht="16.5" hidden="1" thickBot="1">
      <c r="B123" s="47"/>
      <c r="C123" s="47"/>
      <c r="D123" s="47"/>
      <c r="E123" s="47"/>
      <c r="F123" s="47"/>
      <c r="G123" s="47"/>
      <c r="H123" s="47"/>
      <c r="I123" s="47"/>
      <c r="J123" s="47"/>
      <c r="K123" s="47"/>
      <c r="L123" s="47"/>
      <c r="Z123" s="52"/>
      <c r="AA123" s="67" t="s">
        <v>21</v>
      </c>
      <c r="AB123" s="67">
        <f>LOOKUP(AA124,$AB$10:$AB$20,$AA$10:$AA$20)</f>
        <v>5</v>
      </c>
      <c r="AC123" s="67">
        <f>AB123+1</f>
        <v>6</v>
      </c>
      <c r="AD123" s="68"/>
      <c r="AE123" s="67">
        <f>LOOKUP(AD124,$AB$10:$AE$10,$AB$8:$AG$8)</f>
        <v>4</v>
      </c>
      <c r="AF123" s="67">
        <f>AE123+1</f>
        <v>5</v>
      </c>
      <c r="AG123" s="52"/>
      <c r="AH123" s="52"/>
      <c r="AI123" s="69"/>
      <c r="AJ123" s="52"/>
      <c r="AK123" s="67" t="s">
        <v>21</v>
      </c>
      <c r="AL123" s="67">
        <f>LOOKUP(AK124,$AK$10:$AK$20,$AJ$10:$AJ$20)</f>
        <v>5</v>
      </c>
      <c r="AM123" s="67">
        <f>AL123+1</f>
        <v>6</v>
      </c>
      <c r="AN123" s="68"/>
      <c r="AO123" s="67">
        <f>LOOKUP(AN124,$AB$10:$AE$10,$AB$8:$AG$8)</f>
        <v>4</v>
      </c>
      <c r="AP123" s="67">
        <f>AO123+1</f>
        <v>5</v>
      </c>
      <c r="AQ123" s="52"/>
      <c r="AR123" s="52"/>
      <c r="AS123" s="69"/>
      <c r="BE123" s="80"/>
      <c r="BF123" s="52"/>
      <c r="BG123" s="111">
        <f>HLOOKUP(BJ122,$BF$10:$BI$21,BG121)</f>
        <v>0.258</v>
      </c>
      <c r="BH123" s="112">
        <f>HLOOKUP(BJ122,$BF$10:$BI$21,BH121)</f>
        <v>0.214</v>
      </c>
      <c r="BI123" s="113"/>
      <c r="BJ123" s="114">
        <f>HLOOKUP(BK122,$BF$10:$BI$21,BG121)</f>
        <v>0.258</v>
      </c>
      <c r="BK123" s="115">
        <f>HLOOKUP(BK122,$BF$10:$BI$21,BH121)</f>
        <v>0.214</v>
      </c>
      <c r="BL123" s="52"/>
      <c r="BM123" s="57"/>
      <c r="BN123" s="69"/>
      <c r="BO123"/>
    </row>
    <row r="124" spans="2:67" ht="16.5" hidden="1" thickBot="1">
      <c r="B124" s="47"/>
      <c r="C124" s="47"/>
      <c r="D124" s="47"/>
      <c r="E124" s="47"/>
      <c r="F124" s="47"/>
      <c r="G124" s="47"/>
      <c r="H124" s="47"/>
      <c r="I124" s="47"/>
      <c r="J124" s="47"/>
      <c r="K124" s="47"/>
      <c r="L124" s="47"/>
      <c r="Z124" s="69">
        <v>20</v>
      </c>
      <c r="AA124" s="70">
        <f>LOOKUP(Z124,$B$26:$B$45,$Q$26:$Q$45)</f>
        <v>5.6</v>
      </c>
      <c r="AB124" s="71">
        <f>LOOKUP(AB123,$AA$10:$AA$20,$AB$10:$AB$20)</f>
        <v>5</v>
      </c>
      <c r="AC124" s="71">
        <f>LOOKUP(AC123,$AA$10:$AA$20,$AB$10:$AB$20)</f>
        <v>6</v>
      </c>
      <c r="AD124" s="70">
        <f>LOOKUP(Z124,$B$26:$B$45,$P$26:$P$45)</f>
        <v>0.5389994000000002</v>
      </c>
      <c r="AE124" s="60">
        <f>LOOKUP(AE123,$AB$8:$AF$8,$AB$10:$AD$10)</f>
        <v>0.5</v>
      </c>
      <c r="AF124" s="60">
        <f>LOOKUP(AF123,$AB$8:$AG$8,$AB$10:$AE$10)</f>
        <v>0.55</v>
      </c>
      <c r="AG124" s="72">
        <f>((AE125-AB125)/(AF124-AE124))*(AD124-AE124)+AB125</f>
        <v>1.004</v>
      </c>
      <c r="AH124" s="73">
        <f>((AF125-AC125)/(AF124-AE124))*(AD124-AE124)+AC125</f>
        <v>1.071</v>
      </c>
      <c r="AI124" s="74">
        <f>((AH124-AG124)/(AC124-AB124))*(AA124-AB124)+AG124</f>
        <v>1.0442</v>
      </c>
      <c r="AJ124" s="69">
        <v>20</v>
      </c>
      <c r="AK124" s="75">
        <f>LOOKUP(AJ124,$B$26:$B$45,$Q$26:$Q$45)</f>
        <v>5.6</v>
      </c>
      <c r="AL124" s="76">
        <f>LOOKUP(AL123,$AJ$10:$AJ$20,$AK$10:$AK$20)</f>
        <v>5</v>
      </c>
      <c r="AM124" s="76">
        <f>LOOKUP(AM123,$AJ$10:$AJ$20,$AK$10:$AK$20)</f>
        <v>6</v>
      </c>
      <c r="AN124" s="75">
        <f>LOOKUP(AJ124,$B$26:$B$45,$P$26:$P$45)</f>
        <v>0.5389994000000002</v>
      </c>
      <c r="AO124" s="63">
        <f>LOOKUP(AO123,$AB$8:$AF$8,$AB$10:$AD$10)</f>
        <v>0.5</v>
      </c>
      <c r="AP124" s="63">
        <f>LOOKUP(AP123,$AB$8:$AG$8,$AB$10:$AE$10)</f>
        <v>0.55</v>
      </c>
      <c r="AQ124" s="77">
        <f>((AO125-AL125)/(AP124-AO124))*(AN124-AO124)+AL125</f>
        <v>1.075</v>
      </c>
      <c r="AR124" s="78">
        <f>((AP125-AM125)/(AP124-AO124))*(AN124-AO124)+AM125</f>
        <v>1.144</v>
      </c>
      <c r="AS124" s="79">
        <f>((AR124-AQ124)/(AM124-AL124))*(AK124-AL124)+AQ124</f>
        <v>1.1163999999999998</v>
      </c>
      <c r="BF124"/>
      <c r="BG124"/>
      <c r="BH124"/>
      <c r="BI124"/>
      <c r="BJ124"/>
      <c r="BK124"/>
      <c r="BL124"/>
      <c r="BM124"/>
      <c r="BN124"/>
      <c r="BO124"/>
    </row>
    <row r="125" spans="26:67" ht="16.5" hidden="1" thickBot="1">
      <c r="Z125" s="80"/>
      <c r="AA125" s="52"/>
      <c r="AB125" s="81">
        <f>HLOOKUP(AE124,$AB$10:$AE$20,AB123)</f>
        <v>1.004</v>
      </c>
      <c r="AC125" s="82">
        <f>HLOOKUP(AE124,$AB$10:$AE$20,AC123)</f>
        <v>1.071</v>
      </c>
      <c r="AD125" s="83"/>
      <c r="AE125" s="81">
        <f>HLOOKUP(AF124,$AB$10:$AE$20,AB123)</f>
        <v>1.004</v>
      </c>
      <c r="AF125" s="82">
        <f>HLOOKUP(AF124,$AB$10:$AE$20,AC123)</f>
        <v>1.071</v>
      </c>
      <c r="AG125" s="52"/>
      <c r="AH125" s="57"/>
      <c r="AI125" s="52"/>
      <c r="AJ125" s="80"/>
      <c r="AK125" s="52"/>
      <c r="AL125" s="87">
        <f>HLOOKUP(AO124,$AK$10:$AN$20,AL123)</f>
        <v>1.075</v>
      </c>
      <c r="AM125" s="88">
        <f>HLOOKUP(AO124,$AK$10:$AN$20,AM123)</f>
        <v>1.144</v>
      </c>
      <c r="AN125" s="86"/>
      <c r="AO125" s="87">
        <f>HLOOKUP(AP124,$AK$10:$AN$20,AL123)</f>
        <v>1.075</v>
      </c>
      <c r="AP125" s="88">
        <f>HLOOKUP(AP124,$AK$10:$AN$20,AM123)</f>
        <v>1.144</v>
      </c>
      <c r="AQ125" s="52"/>
      <c r="AR125" s="57"/>
      <c r="AS125" s="69"/>
      <c r="BF125"/>
      <c r="BG125"/>
      <c r="BH125"/>
      <c r="BI125"/>
      <c r="BJ125"/>
      <c r="BK125"/>
      <c r="BL125"/>
      <c r="BM125"/>
      <c r="BN125"/>
      <c r="BO125"/>
    </row>
    <row r="126" spans="37:67" ht="15.75" hidden="1">
      <c r="AK126" s="47"/>
      <c r="BF126"/>
      <c r="BG126"/>
      <c r="BH126"/>
      <c r="BI126"/>
      <c r="BJ126"/>
      <c r="BK126"/>
      <c r="BL126"/>
      <c r="BM126"/>
      <c r="BN126"/>
      <c r="BO126"/>
    </row>
    <row r="127" ht="15.75" hidden="1">
      <c r="AK127" s="47"/>
    </row>
    <row r="128" ht="15.75" hidden="1">
      <c r="AK128" s="47"/>
    </row>
    <row r="129" ht="15.75" hidden="1">
      <c r="AK129" s="47"/>
    </row>
    <row r="130" ht="15.75" hidden="1">
      <c r="AK130" s="47"/>
    </row>
    <row r="131" ht="15.75" hidden="1">
      <c r="AK131" s="47"/>
    </row>
    <row r="132" ht="15.75" hidden="1">
      <c r="AK132" s="47"/>
    </row>
    <row r="133" ht="15.75" hidden="1">
      <c r="AK133" s="47"/>
    </row>
    <row r="134" ht="15.75" hidden="1">
      <c r="AK134" s="47"/>
    </row>
    <row r="135" ht="15.75" hidden="1"/>
  </sheetData>
  <sheetProtection password="CC3B" sheet="1" objects="1" scenarios="1"/>
  <mergeCells count="33">
    <mergeCell ref="AT15:BD15"/>
    <mergeCell ref="J90:K90"/>
    <mergeCell ref="AT14:AU14"/>
    <mergeCell ref="AV14:AW14"/>
    <mergeCell ref="J88:K88"/>
    <mergeCell ref="J89:K89"/>
    <mergeCell ref="AV13:AW13"/>
    <mergeCell ref="B3:N3"/>
    <mergeCell ref="C5:L5"/>
    <mergeCell ref="AL9:AO9"/>
    <mergeCell ref="AT11:AU11"/>
    <mergeCell ref="AV11:AW11"/>
    <mergeCell ref="AT13:AU13"/>
    <mergeCell ref="B17:E17"/>
    <mergeCell ref="AC9:AF9"/>
    <mergeCell ref="AB7:AF7"/>
    <mergeCell ref="AK7:AO7"/>
    <mergeCell ref="B14:E14"/>
    <mergeCell ref="B15:E15"/>
    <mergeCell ref="E7:F7"/>
    <mergeCell ref="E9:J9"/>
    <mergeCell ref="E10:J10"/>
    <mergeCell ref="E11:J11"/>
    <mergeCell ref="F92:J92"/>
    <mergeCell ref="BF7:BK7"/>
    <mergeCell ref="BG9:BJ9"/>
    <mergeCell ref="C7:D7"/>
    <mergeCell ref="AT12:AU12"/>
    <mergeCell ref="AV12:AW12"/>
    <mergeCell ref="AT9:AU9"/>
    <mergeCell ref="AV9:AW9"/>
    <mergeCell ref="AT10:AU10"/>
    <mergeCell ref="AV10:AW10"/>
  </mergeCells>
  <printOptions/>
  <pageMargins left="0.48" right="0.26" top="1" bottom="1" header="0" footer="0"/>
  <pageSetup horizontalDpi="300" verticalDpi="300" orientation="portrait" paperSize="9" r:id="rId3"/>
  <legacyDrawing r:id="rId2"/>
</worksheet>
</file>

<file path=xl/worksheets/sheet6.xml><?xml version="1.0" encoding="utf-8"?>
<worksheet xmlns="http://schemas.openxmlformats.org/spreadsheetml/2006/main" xmlns:r="http://schemas.openxmlformats.org/officeDocument/2006/relationships">
  <sheetPr codeName="Hoja15"/>
  <dimension ref="A1:BO94"/>
  <sheetViews>
    <sheetView showGridLines="0" showRowColHeaders="0" workbookViewId="0" topLeftCell="A31">
      <selection activeCell="B44" sqref="B44:M48"/>
    </sheetView>
  </sheetViews>
  <sheetFormatPr defaultColWidth="11.421875" defaultRowHeight="12.75"/>
  <cols>
    <col min="1" max="1" width="2.421875" style="10" customWidth="1"/>
    <col min="2" max="2" width="7.28125" style="10" customWidth="1"/>
    <col min="3" max="6" width="6.421875" style="10" customWidth="1"/>
    <col min="7" max="7" width="6.57421875" style="10" customWidth="1"/>
    <col min="8" max="8" width="6.421875" style="10" customWidth="1"/>
    <col min="9" max="9" width="7.8515625" style="10" customWidth="1"/>
    <col min="10" max="15" width="6.421875" style="10" customWidth="1"/>
    <col min="16" max="16" width="9.28125" style="10" hidden="1" customWidth="1"/>
    <col min="17" max="17" width="8.57421875" style="10" hidden="1" customWidth="1"/>
    <col min="18" max="18" width="8.7109375" style="10" hidden="1" customWidth="1"/>
    <col min="19" max="19" width="8.00390625" style="10" hidden="1" customWidth="1"/>
    <col min="20" max="20" width="10.00390625" style="10" hidden="1" customWidth="1"/>
    <col min="21" max="22" width="8.00390625" style="10" hidden="1" customWidth="1"/>
    <col min="23" max="23" width="9.421875" style="10" hidden="1" customWidth="1"/>
    <col min="24" max="24" width="7.57421875" style="10" hidden="1" customWidth="1"/>
    <col min="25" max="25" width="3.28125" style="10" hidden="1" customWidth="1"/>
    <col min="26" max="26" width="3.57421875" style="10" hidden="1" customWidth="1"/>
    <col min="27" max="27" width="6.8515625" style="10" hidden="1" customWidth="1"/>
    <col min="28" max="28" width="6.7109375" style="10" hidden="1" customWidth="1"/>
    <col min="29" max="29" width="6.8515625" style="10" hidden="1" customWidth="1"/>
    <col min="30" max="30" width="6.57421875" style="10" hidden="1" customWidth="1"/>
    <col min="31" max="31" width="6.8515625" style="10" hidden="1" customWidth="1"/>
    <col min="32" max="32" width="8.421875" style="10" hidden="1" customWidth="1"/>
    <col min="33" max="33" width="6.00390625" style="10" hidden="1" customWidth="1"/>
    <col min="34" max="34" width="6.140625" style="11" hidden="1" customWidth="1"/>
    <col min="35" max="35" width="11.8515625" style="10" hidden="1" customWidth="1"/>
    <col min="36" max="36" width="6.7109375" style="10" hidden="1" customWidth="1"/>
    <col min="37" max="37" width="7.28125" style="10" hidden="1" customWidth="1"/>
    <col min="38" max="38" width="8.00390625" style="10" hidden="1" customWidth="1"/>
    <col min="39" max="39" width="9.421875" style="10" hidden="1" customWidth="1"/>
    <col min="40" max="40" width="5.7109375" style="10" hidden="1" customWidth="1"/>
    <col min="41" max="41" width="6.57421875" style="10" hidden="1" customWidth="1"/>
    <col min="42" max="44" width="7.7109375" style="10" hidden="1" customWidth="1"/>
    <col min="45" max="46" width="11.421875" style="10" hidden="1" customWidth="1"/>
    <col min="47" max="47" width="9.57421875" style="10" hidden="1" customWidth="1"/>
    <col min="48" max="48" width="11.140625" style="10" hidden="1" customWidth="1"/>
    <col min="49" max="49" width="6.8515625" style="10" hidden="1" customWidth="1"/>
    <col min="50" max="50" width="6.28125" style="10" hidden="1" customWidth="1"/>
    <col min="51" max="51" width="9.8515625" style="10" hidden="1" customWidth="1"/>
    <col min="52" max="52" width="9.421875" style="10" hidden="1" customWidth="1"/>
    <col min="53" max="53" width="10.8515625" style="10" hidden="1" customWidth="1"/>
    <col min="54" max="54" width="10.7109375" style="10" hidden="1" customWidth="1"/>
    <col min="55" max="55" width="9.421875" style="10" hidden="1" customWidth="1"/>
    <col min="56" max="56" width="7.7109375" style="10" hidden="1" customWidth="1"/>
    <col min="57" max="57" width="7.140625" style="10" hidden="1" customWidth="1"/>
    <col min="58" max="58" width="9.140625" style="10" hidden="1" customWidth="1"/>
    <col min="59" max="59" width="8.8515625" style="10" hidden="1" customWidth="1"/>
    <col min="60" max="60" width="7.7109375" style="10" hidden="1" customWidth="1"/>
    <col min="61" max="61" width="6.8515625" style="10" hidden="1" customWidth="1"/>
    <col min="62" max="62" width="6.7109375" style="10" hidden="1" customWidth="1"/>
    <col min="63" max="63" width="7.421875" style="10" hidden="1" customWidth="1"/>
    <col min="64" max="64" width="7.7109375" style="10" hidden="1" customWidth="1"/>
    <col min="65" max="79" width="11.421875" style="10" hidden="1" customWidth="1"/>
    <col min="80" max="16384" width="11.421875" style="10" customWidth="1"/>
  </cols>
  <sheetData>
    <row r="1" ht="32.25" customHeight="1">
      <c r="A1" s="10" t="s">
        <v>24</v>
      </c>
    </row>
    <row r="2" spans="1:34" s="13" customFormat="1" ht="12" customHeight="1">
      <c r="A2" s="12"/>
      <c r="B2" s="12"/>
      <c r="C2" s="12"/>
      <c r="D2" s="12"/>
      <c r="E2" s="12"/>
      <c r="F2" s="12"/>
      <c r="G2" s="12"/>
      <c r="AB2" s="14" t="s">
        <v>37</v>
      </c>
      <c r="AC2" s="14"/>
      <c r="AH2" s="15"/>
    </row>
    <row r="3" spans="2:63" ht="15.75" customHeight="1">
      <c r="B3" s="251" t="s">
        <v>115</v>
      </c>
      <c r="C3" s="251"/>
      <c r="D3" s="251"/>
      <c r="E3" s="251"/>
      <c r="F3" s="251"/>
      <c r="G3" s="251"/>
      <c r="H3" s="251"/>
      <c r="I3" s="251"/>
      <c r="J3" s="251"/>
      <c r="K3" s="251"/>
      <c r="L3" s="251"/>
      <c r="M3" s="251"/>
      <c r="N3" s="251"/>
      <c r="O3" s="16"/>
      <c r="AB3" s="17" t="s">
        <v>146</v>
      </c>
      <c r="AC3" s="18">
        <v>1.042</v>
      </c>
      <c r="BG3"/>
      <c r="BH3"/>
      <c r="BI3"/>
      <c r="BJ3"/>
      <c r="BK3"/>
    </row>
    <row r="4" spans="28:29" ht="11.25" customHeight="1">
      <c r="AB4" s="17" t="s">
        <v>148</v>
      </c>
      <c r="AC4" s="17">
        <v>1.044</v>
      </c>
    </row>
    <row r="5" spans="3:29" ht="14.25" customHeight="1">
      <c r="C5" s="251" t="s">
        <v>55</v>
      </c>
      <c r="D5" s="251"/>
      <c r="E5" s="251"/>
      <c r="F5" s="251"/>
      <c r="G5" s="251"/>
      <c r="H5" s="251"/>
      <c r="I5" s="251"/>
      <c r="J5" s="251"/>
      <c r="K5" s="251"/>
      <c r="L5" s="251"/>
      <c r="N5" s="19"/>
      <c r="AB5" s="17"/>
      <c r="AC5" s="17"/>
    </row>
    <row r="6" spans="16:60" ht="11.25" customHeight="1">
      <c r="P6" s="16"/>
      <c r="Q6" s="16"/>
      <c r="R6" s="16"/>
      <c r="S6" s="16"/>
      <c r="T6" s="16"/>
      <c r="U6" s="16"/>
      <c r="V6" s="16"/>
      <c r="W6" s="16"/>
      <c r="X6" s="16"/>
      <c r="AB6" s="20"/>
      <c r="AC6" s="20"/>
      <c r="BF6" s="91"/>
      <c r="BG6" s="92"/>
      <c r="BH6" s="92"/>
    </row>
    <row r="7" spans="2:63" ht="15.75">
      <c r="B7" s="10" t="s">
        <v>26</v>
      </c>
      <c r="C7" s="278"/>
      <c r="D7" s="278"/>
      <c r="E7" s="269" t="s">
        <v>119</v>
      </c>
      <c r="F7" s="269"/>
      <c r="L7" s="21"/>
      <c r="M7" s="21"/>
      <c r="AB7" s="259" t="s">
        <v>41</v>
      </c>
      <c r="AC7" s="260"/>
      <c r="AD7" s="260"/>
      <c r="AE7" s="260"/>
      <c r="AF7" s="261"/>
      <c r="AG7" s="22"/>
      <c r="AH7" s="22"/>
      <c r="AI7" s="22"/>
      <c r="AK7" s="262" t="s">
        <v>42</v>
      </c>
      <c r="AL7" s="263"/>
      <c r="AM7" s="263"/>
      <c r="AN7" s="263"/>
      <c r="AO7" s="264"/>
      <c r="BF7" s="273" t="s">
        <v>74</v>
      </c>
      <c r="BG7" s="274"/>
      <c r="BH7" s="274"/>
      <c r="BI7" s="274"/>
      <c r="BJ7" s="274"/>
      <c r="BK7" s="274"/>
    </row>
    <row r="8" spans="11:63" ht="9.75" customHeight="1" thickBot="1">
      <c r="K8" s="23"/>
      <c r="AB8" s="20">
        <v>1</v>
      </c>
      <c r="AC8" s="10">
        <v>2</v>
      </c>
      <c r="AD8" s="10">
        <v>3</v>
      </c>
      <c r="AE8" s="10">
        <v>4</v>
      </c>
      <c r="AF8" s="10">
        <v>5</v>
      </c>
      <c r="AG8" s="11">
        <v>6</v>
      </c>
      <c r="AH8" s="24"/>
      <c r="AI8" s="24"/>
      <c r="AK8" s="25">
        <v>1</v>
      </c>
      <c r="AL8" s="25">
        <v>2</v>
      </c>
      <c r="AM8" s="25">
        <v>3</v>
      </c>
      <c r="AN8" s="25">
        <v>4</v>
      </c>
      <c r="AO8" s="25">
        <v>5</v>
      </c>
      <c r="AP8" s="24">
        <v>6</v>
      </c>
      <c r="BF8" s="101">
        <v>1</v>
      </c>
      <c r="BG8" s="101">
        <v>2</v>
      </c>
      <c r="BH8" s="101">
        <v>3</v>
      </c>
      <c r="BI8" s="101">
        <v>4</v>
      </c>
      <c r="BJ8" s="101">
        <v>5</v>
      </c>
      <c r="BK8" s="102">
        <v>6</v>
      </c>
    </row>
    <row r="9" spans="2:63" ht="15" customHeight="1" thickBot="1">
      <c r="B9" s="10" t="s">
        <v>25</v>
      </c>
      <c r="D9" s="54"/>
      <c r="E9" s="270" t="s">
        <v>120</v>
      </c>
      <c r="F9" s="270"/>
      <c r="G9" s="270"/>
      <c r="H9" s="270"/>
      <c r="I9" s="270"/>
      <c r="J9" s="270"/>
      <c r="M9" s="140" t="s">
        <v>69</v>
      </c>
      <c r="N9" s="140" t="s">
        <v>70</v>
      </c>
      <c r="AB9" s="26" t="s">
        <v>50</v>
      </c>
      <c r="AC9" s="256" t="s">
        <v>40</v>
      </c>
      <c r="AD9" s="257"/>
      <c r="AE9" s="257"/>
      <c r="AF9" s="258"/>
      <c r="AG9" s="29"/>
      <c r="AH9" s="29"/>
      <c r="AI9" s="29"/>
      <c r="AK9" s="30" t="s">
        <v>48</v>
      </c>
      <c r="AL9" s="252" t="s">
        <v>40</v>
      </c>
      <c r="AM9" s="253"/>
      <c r="AN9" s="253"/>
      <c r="AO9" s="254"/>
      <c r="AP9" s="29"/>
      <c r="AT9" s="280" t="s">
        <v>4</v>
      </c>
      <c r="AU9" s="280"/>
      <c r="AV9" s="280" t="s">
        <v>5</v>
      </c>
      <c r="AW9" s="280"/>
      <c r="AX9" s="34" t="s">
        <v>6</v>
      </c>
      <c r="AY9" s="34" t="s">
        <v>7</v>
      </c>
      <c r="AZ9" s="34" t="s">
        <v>8</v>
      </c>
      <c r="BA9" s="35" t="s">
        <v>68</v>
      </c>
      <c r="BB9" s="35" t="s">
        <v>54</v>
      </c>
      <c r="BF9" s="93" t="s">
        <v>48</v>
      </c>
      <c r="BG9" s="275" t="s">
        <v>40</v>
      </c>
      <c r="BH9" s="276"/>
      <c r="BI9" s="276"/>
      <c r="BJ9" s="277"/>
      <c r="BK9" s="94"/>
    </row>
    <row r="10" spans="2:63" ht="15" customHeight="1" thickBot="1">
      <c r="B10" s="10" t="s">
        <v>27</v>
      </c>
      <c r="D10" s="54"/>
      <c r="E10" s="270" t="s">
        <v>121</v>
      </c>
      <c r="F10" s="270"/>
      <c r="G10" s="270"/>
      <c r="H10" s="270"/>
      <c r="I10" s="270"/>
      <c r="J10" s="270"/>
      <c r="M10" s="139">
        <f>CálculoMamo2!M10</f>
        <v>23</v>
      </c>
      <c r="N10" s="139">
        <f>CálculoMamo2!N10</f>
        <v>23</v>
      </c>
      <c r="AA10" s="10">
        <v>1</v>
      </c>
      <c r="AB10" s="36" t="s">
        <v>49</v>
      </c>
      <c r="AC10" s="28">
        <v>0.4</v>
      </c>
      <c r="AD10" s="9">
        <v>0.45</v>
      </c>
      <c r="AE10" s="9">
        <v>0.5</v>
      </c>
      <c r="AF10" s="9">
        <v>0.55</v>
      </c>
      <c r="AG10" s="9">
        <v>0.6</v>
      </c>
      <c r="AH10" s="29"/>
      <c r="AI10" s="29"/>
      <c r="AJ10" s="25">
        <v>1</v>
      </c>
      <c r="AK10" s="37" t="s">
        <v>49</v>
      </c>
      <c r="AL10" s="32">
        <v>0.4</v>
      </c>
      <c r="AM10" s="33">
        <v>0.45</v>
      </c>
      <c r="AN10" s="33">
        <v>0.5</v>
      </c>
      <c r="AO10" s="33">
        <v>0.55</v>
      </c>
      <c r="AP10" s="33">
        <v>0.6</v>
      </c>
      <c r="AT10" s="248" t="s">
        <v>9</v>
      </c>
      <c r="AU10" s="248"/>
      <c r="AV10" s="248" t="s">
        <v>17</v>
      </c>
      <c r="AW10" s="248"/>
      <c r="AX10" s="38">
        <v>1.96</v>
      </c>
      <c r="AY10" s="38">
        <v>-0.00054</v>
      </c>
      <c r="AZ10" s="38">
        <v>0.0403</v>
      </c>
      <c r="BA10" s="116">
        <f>F16/((F15)^AX10)</f>
        <v>0.042837816291232594</v>
      </c>
      <c r="BB10" s="116">
        <f>F17-AY10*F15^2-AZ10*F15</f>
        <v>-0.16604059999999987</v>
      </c>
      <c r="BC10" s="117" t="s">
        <v>146</v>
      </c>
      <c r="BE10" s="101">
        <v>1</v>
      </c>
      <c r="BF10" s="95" t="s">
        <v>49</v>
      </c>
      <c r="BG10" s="97">
        <v>0.4</v>
      </c>
      <c r="BH10" s="98">
        <v>0.45</v>
      </c>
      <c r="BI10" s="98">
        <v>0.5</v>
      </c>
      <c r="BJ10" s="98">
        <v>0.55</v>
      </c>
      <c r="BK10" s="98">
        <v>0.6</v>
      </c>
    </row>
    <row r="11" spans="2:63" ht="15" customHeight="1">
      <c r="B11" s="10" t="s">
        <v>29</v>
      </c>
      <c r="D11" s="54"/>
      <c r="E11" s="270" t="s">
        <v>122</v>
      </c>
      <c r="F11" s="270"/>
      <c r="G11" s="270"/>
      <c r="H11" s="270"/>
      <c r="I11" s="270"/>
      <c r="J11" s="270"/>
      <c r="M11" s="139">
        <f>CálculoMamo2!M11</f>
        <v>24</v>
      </c>
      <c r="N11" s="139">
        <f>CálculoMamo2!N11</f>
        <v>24</v>
      </c>
      <c r="AA11" s="10">
        <v>2</v>
      </c>
      <c r="AB11" s="39">
        <v>2</v>
      </c>
      <c r="AC11" s="39">
        <v>0.9</v>
      </c>
      <c r="AD11" s="39">
        <v>0.905</v>
      </c>
      <c r="AE11" s="39">
        <v>0.91</v>
      </c>
      <c r="AF11" s="39">
        <v>0.914</v>
      </c>
      <c r="AG11" s="39">
        <v>0.919</v>
      </c>
      <c r="AH11" s="29"/>
      <c r="AI11" s="29"/>
      <c r="AJ11" s="25">
        <v>2</v>
      </c>
      <c r="AK11" s="40">
        <v>2</v>
      </c>
      <c r="AL11" s="40">
        <v>0.9</v>
      </c>
      <c r="AM11" s="40">
        <v>0.905</v>
      </c>
      <c r="AN11" s="40">
        <v>0.91</v>
      </c>
      <c r="AO11" s="40">
        <v>0.914</v>
      </c>
      <c r="AP11" s="40">
        <v>0.919</v>
      </c>
      <c r="AT11" s="248" t="s">
        <v>149</v>
      </c>
      <c r="AU11" s="248"/>
      <c r="AV11" s="248" t="s">
        <v>150</v>
      </c>
      <c r="AW11" s="248"/>
      <c r="AX11" s="38">
        <v>4.39</v>
      </c>
      <c r="AY11" s="38">
        <v>-0.00113</v>
      </c>
      <c r="AZ11" s="38">
        <v>0.0909</v>
      </c>
      <c r="BA11" s="118">
        <f>G16/((G15)^AX11)</f>
        <v>1.0742722630997316E-05</v>
      </c>
      <c r="BB11" s="118">
        <f>G17-AY11*G15^2-AZ11*G15</f>
        <v>-1.1020306999999998</v>
      </c>
      <c r="BC11" s="119" t="s">
        <v>148</v>
      </c>
      <c r="BE11" s="101">
        <v>2</v>
      </c>
      <c r="BF11" s="99">
        <v>2</v>
      </c>
      <c r="BG11" s="99">
        <v>0.473</v>
      </c>
      <c r="BH11" s="99">
        <v>0.509</v>
      </c>
      <c r="BI11" s="99">
        <v>0.543</v>
      </c>
      <c r="BJ11" s="99">
        <v>0.573</v>
      </c>
      <c r="BK11" s="99">
        <v>0.587</v>
      </c>
    </row>
    <row r="12" spans="4:63" ht="15" customHeight="1">
      <c r="D12" s="54"/>
      <c r="E12" s="163"/>
      <c r="F12" s="163"/>
      <c r="G12" s="163"/>
      <c r="H12" s="163"/>
      <c r="I12" s="163"/>
      <c r="J12" s="163"/>
      <c r="M12" s="139">
        <f>CálculoMamo2!M12</f>
        <v>25</v>
      </c>
      <c r="N12" s="139">
        <f>CálculoMamo2!N12</f>
        <v>24.9</v>
      </c>
      <c r="AA12" s="10">
        <v>3</v>
      </c>
      <c r="AB12" s="42">
        <v>3</v>
      </c>
      <c r="AC12" s="42">
        <v>0.903</v>
      </c>
      <c r="AD12" s="42">
        <v>0.906</v>
      </c>
      <c r="AE12" s="42">
        <v>0.911</v>
      </c>
      <c r="AF12" s="42">
        <v>0.915</v>
      </c>
      <c r="AG12" s="42">
        <v>0.918</v>
      </c>
      <c r="AH12" s="29"/>
      <c r="AI12" s="29"/>
      <c r="AJ12" s="25">
        <v>3</v>
      </c>
      <c r="AK12" s="43">
        <v>3</v>
      </c>
      <c r="AL12" s="43">
        <v>0.931</v>
      </c>
      <c r="AM12" s="43">
        <v>0.933</v>
      </c>
      <c r="AN12" s="43">
        <v>0.937</v>
      </c>
      <c r="AO12" s="43">
        <v>0.94</v>
      </c>
      <c r="AP12" s="43">
        <v>0.741</v>
      </c>
      <c r="AT12" s="248" t="s">
        <v>14</v>
      </c>
      <c r="AU12" s="248"/>
      <c r="AV12" s="248" t="s">
        <v>150</v>
      </c>
      <c r="AW12" s="248"/>
      <c r="AX12" s="44">
        <v>4.23</v>
      </c>
      <c r="AY12" s="44">
        <v>-0.000775</v>
      </c>
      <c r="AZ12" s="44">
        <v>0.0593</v>
      </c>
      <c r="BA12" s="118" t="e">
        <f>H16/((H15)^AX12)</f>
        <v>#DIV/0!</v>
      </c>
      <c r="BB12" s="120">
        <f>H17-AY12*G15^2-AZ12*G15</f>
        <v>-1.05438225</v>
      </c>
      <c r="BC12" s="121" t="s">
        <v>147</v>
      </c>
      <c r="BE12" s="101">
        <v>3</v>
      </c>
      <c r="BF12" s="100">
        <v>3</v>
      </c>
      <c r="BG12" s="100">
        <v>0.342</v>
      </c>
      <c r="BH12" s="100">
        <v>0.374</v>
      </c>
      <c r="BI12" s="100">
        <v>0.406</v>
      </c>
      <c r="BJ12" s="100">
        <v>0.437</v>
      </c>
      <c r="BK12" s="100">
        <v>0.466</v>
      </c>
    </row>
    <row r="13" spans="6:63" ht="15" customHeight="1">
      <c r="F13" s="41" t="s">
        <v>146</v>
      </c>
      <c r="G13" s="41" t="s">
        <v>148</v>
      </c>
      <c r="H13"/>
      <c r="M13" s="139">
        <f>CálculoMamo2!M13</f>
        <v>26</v>
      </c>
      <c r="N13" s="139">
        <f>CálculoMamo2!N13</f>
        <v>25.9</v>
      </c>
      <c r="AA13" s="10">
        <v>4</v>
      </c>
      <c r="AB13" s="42">
        <v>4</v>
      </c>
      <c r="AC13" s="42">
        <v>0.945</v>
      </c>
      <c r="AD13" s="42">
        <v>0.947</v>
      </c>
      <c r="AE13" s="42">
        <v>0.948</v>
      </c>
      <c r="AF13" s="42">
        <v>0.952</v>
      </c>
      <c r="AG13" s="42">
        <v>0.955</v>
      </c>
      <c r="AH13" s="29"/>
      <c r="AI13" s="29"/>
      <c r="AJ13" s="25">
        <v>4</v>
      </c>
      <c r="AK13" s="43">
        <v>4</v>
      </c>
      <c r="AL13" s="43">
        <v>1</v>
      </c>
      <c r="AM13" s="43">
        <v>1</v>
      </c>
      <c r="AN13" s="43">
        <v>1</v>
      </c>
      <c r="AO13" s="43">
        <v>1</v>
      </c>
      <c r="AP13" s="43">
        <v>1</v>
      </c>
      <c r="AT13" s="248"/>
      <c r="AU13" s="248"/>
      <c r="AV13" s="248"/>
      <c r="AW13" s="248"/>
      <c r="AX13" s="38"/>
      <c r="AY13" s="38"/>
      <c r="AZ13" s="38"/>
      <c r="BE13" s="101">
        <v>4</v>
      </c>
      <c r="BF13" s="100">
        <v>4</v>
      </c>
      <c r="BG13" s="100">
        <v>0.261</v>
      </c>
      <c r="BH13" s="100">
        <v>0.289</v>
      </c>
      <c r="BI13" s="100">
        <v>0.318</v>
      </c>
      <c r="BJ13" s="100">
        <v>0.346</v>
      </c>
      <c r="BK13" s="100">
        <v>0.374</v>
      </c>
    </row>
    <row r="14" spans="2:63" ht="15" customHeight="1">
      <c r="B14" s="265" t="s">
        <v>63</v>
      </c>
      <c r="C14" s="265"/>
      <c r="D14" s="265"/>
      <c r="E14" s="265"/>
      <c r="F14" s="179">
        <f>CálculoMamo2!F14</f>
        <v>28</v>
      </c>
      <c r="G14" s="179">
        <f>CálculoMamo2!G14</f>
        <v>28</v>
      </c>
      <c r="H14"/>
      <c r="M14" s="139">
        <f>CálculoMamo2!M14</f>
        <v>27</v>
      </c>
      <c r="N14" s="139">
        <f>CálculoMamo2!N14</f>
        <v>27</v>
      </c>
      <c r="P14" s="45"/>
      <c r="Q14" s="45"/>
      <c r="R14" s="45"/>
      <c r="S14" s="45"/>
      <c r="T14" s="45"/>
      <c r="U14" s="45"/>
      <c r="V14" s="45"/>
      <c r="W14" s="45"/>
      <c r="X14" s="45"/>
      <c r="AA14" s="10">
        <v>5</v>
      </c>
      <c r="AB14" s="42">
        <v>5</v>
      </c>
      <c r="AC14" s="42">
        <v>1.005</v>
      </c>
      <c r="AD14" s="42">
        <v>1.004</v>
      </c>
      <c r="AE14" s="42">
        <v>1.004</v>
      </c>
      <c r="AF14" s="42">
        <v>1.004</v>
      </c>
      <c r="AG14" s="42">
        <v>1.004</v>
      </c>
      <c r="AH14" s="29"/>
      <c r="AI14" s="29"/>
      <c r="AJ14" s="25">
        <v>5</v>
      </c>
      <c r="AK14" s="43">
        <v>5</v>
      </c>
      <c r="AL14" s="43">
        <v>1.081</v>
      </c>
      <c r="AM14" s="43">
        <v>1.078</v>
      </c>
      <c r="AN14" s="43">
        <v>1.075</v>
      </c>
      <c r="AO14" s="43">
        <v>1.071</v>
      </c>
      <c r="AP14" s="43">
        <v>1.069</v>
      </c>
      <c r="AT14" s="248"/>
      <c r="AU14" s="248"/>
      <c r="AV14" s="248"/>
      <c r="AW14" s="248"/>
      <c r="AX14" s="38"/>
      <c r="AY14" s="38"/>
      <c r="AZ14" s="38"/>
      <c r="BE14" s="101">
        <v>5</v>
      </c>
      <c r="BF14" s="100">
        <v>4.5</v>
      </c>
      <c r="BG14" s="100">
        <v>0.232</v>
      </c>
      <c r="BH14" s="100">
        <v>0.258</v>
      </c>
      <c r="BI14" s="100">
        <v>0.285</v>
      </c>
      <c r="BJ14" s="100">
        <v>0.311</v>
      </c>
      <c r="BK14" s="100">
        <v>0.339</v>
      </c>
    </row>
    <row r="15" spans="2:63" ht="15" customHeight="1">
      <c r="B15" s="266" t="s">
        <v>67</v>
      </c>
      <c r="C15" s="267"/>
      <c r="D15" s="267"/>
      <c r="E15" s="268"/>
      <c r="F15" s="179">
        <f>CálculoMamo2!F15</f>
        <v>28.1</v>
      </c>
      <c r="G15" s="179">
        <f>CálculoMamo2!G15</f>
        <v>28.1</v>
      </c>
      <c r="H15"/>
      <c r="M15" s="139">
        <f>CálculoMamo2!M15</f>
        <v>28</v>
      </c>
      <c r="N15" s="139">
        <f>CálculoMamo2!N15</f>
        <v>28.1</v>
      </c>
      <c r="P15" s="45"/>
      <c r="Q15" s="45"/>
      <c r="R15" s="45"/>
      <c r="S15" s="45"/>
      <c r="T15" s="45"/>
      <c r="U15" s="45"/>
      <c r="V15" s="45"/>
      <c r="W15" s="45"/>
      <c r="X15" s="45"/>
      <c r="AA15" s="10">
        <v>6</v>
      </c>
      <c r="AB15" s="42">
        <v>6</v>
      </c>
      <c r="AC15" s="42">
        <v>1.074</v>
      </c>
      <c r="AD15" s="42">
        <v>1.074</v>
      </c>
      <c r="AE15" s="42">
        <v>1.071</v>
      </c>
      <c r="AF15" s="42">
        <v>1.068</v>
      </c>
      <c r="AG15" s="42">
        <v>1.066</v>
      </c>
      <c r="AH15" s="29"/>
      <c r="AI15" s="29"/>
      <c r="AJ15" s="25">
        <v>6</v>
      </c>
      <c r="AK15" s="43">
        <v>6</v>
      </c>
      <c r="AL15" s="43">
        <v>1.151</v>
      </c>
      <c r="AM15" s="43">
        <v>1.15</v>
      </c>
      <c r="AN15" s="43">
        <v>1.144</v>
      </c>
      <c r="AO15" s="43">
        <v>1.139</v>
      </c>
      <c r="AP15" s="43">
        <v>1.134</v>
      </c>
      <c r="AT15" s="224" t="s">
        <v>92</v>
      </c>
      <c r="AU15" s="224"/>
      <c r="AV15" s="224"/>
      <c r="AW15" s="224"/>
      <c r="AX15" s="224"/>
      <c r="AY15" s="224"/>
      <c r="AZ15" s="224"/>
      <c r="BA15" s="224"/>
      <c r="BB15" s="224"/>
      <c r="BC15" s="224"/>
      <c r="BD15" s="224"/>
      <c r="BE15" s="101">
        <v>6</v>
      </c>
      <c r="BF15" s="100">
        <v>5</v>
      </c>
      <c r="BG15" s="100">
        <v>0.209</v>
      </c>
      <c r="BH15" s="100">
        <v>0.232</v>
      </c>
      <c r="BI15" s="100">
        <v>0.258</v>
      </c>
      <c r="BJ15" s="100">
        <v>0.287</v>
      </c>
      <c r="BK15" s="100">
        <v>0.31</v>
      </c>
    </row>
    <row r="16" spans="2:63" ht="15" customHeight="1">
      <c r="B16" s="46" t="s">
        <v>64</v>
      </c>
      <c r="C16" s="46"/>
      <c r="D16" s="46"/>
      <c r="E16" s="46"/>
      <c r="F16" s="179">
        <f>CálculoMamo2!F16</f>
        <v>29.6</v>
      </c>
      <c r="G16" s="179">
        <f>CálculoMamo2!G16</f>
        <v>24.6</v>
      </c>
      <c r="H16"/>
      <c r="M16" s="139">
        <f>CálculoMamo2!M16</f>
        <v>29</v>
      </c>
      <c r="N16" s="139">
        <f>CálculoMamo2!N16</f>
        <v>29.3</v>
      </c>
      <c r="AA16" s="10">
        <v>7</v>
      </c>
      <c r="AB16" s="42">
        <v>7</v>
      </c>
      <c r="AC16" s="42">
        <v>1.141</v>
      </c>
      <c r="AD16" s="42">
        <v>1.138</v>
      </c>
      <c r="AE16" s="42">
        <v>1.135</v>
      </c>
      <c r="AF16" s="42">
        <v>1.13</v>
      </c>
      <c r="AG16" s="42">
        <v>1.127</v>
      </c>
      <c r="AH16" s="29"/>
      <c r="AI16" s="29"/>
      <c r="AJ16" s="25">
        <v>7</v>
      </c>
      <c r="AK16" s="43">
        <v>7</v>
      </c>
      <c r="AL16" s="43">
        <v>1.214</v>
      </c>
      <c r="AM16" s="43">
        <v>1.208</v>
      </c>
      <c r="AN16" s="43">
        <v>1.204</v>
      </c>
      <c r="AO16" s="43">
        <v>1.196</v>
      </c>
      <c r="AP16" s="43">
        <v>1.188</v>
      </c>
      <c r="AT16" s="47"/>
      <c r="AU16" s="47"/>
      <c r="AV16" s="47"/>
      <c r="AW16" s="47"/>
      <c r="AX16"/>
      <c r="AY16"/>
      <c r="AZ16"/>
      <c r="BA16"/>
      <c r="BB16"/>
      <c r="BC16"/>
      <c r="BD16"/>
      <c r="BE16" s="101">
        <v>7</v>
      </c>
      <c r="BF16" s="100">
        <v>6</v>
      </c>
      <c r="BG16" s="100">
        <v>0.172</v>
      </c>
      <c r="BH16" s="100">
        <v>0.192</v>
      </c>
      <c r="BI16" s="100">
        <v>0.214</v>
      </c>
      <c r="BJ16" s="100">
        <v>0.236</v>
      </c>
      <c r="BK16" s="100">
        <v>0.261</v>
      </c>
    </row>
    <row r="17" spans="2:63" ht="15" customHeight="1">
      <c r="B17" s="255" t="s">
        <v>65</v>
      </c>
      <c r="C17" s="255"/>
      <c r="D17" s="255"/>
      <c r="E17" s="255"/>
      <c r="F17" s="179">
        <f>CálculoMamo2!F17</f>
        <v>0.54</v>
      </c>
      <c r="G17" s="179">
        <f>CálculoMamo2!G17</f>
        <v>0.56</v>
      </c>
      <c r="H17"/>
      <c r="M17" s="139">
        <f>CálculoMamo2!M17</f>
        <v>30</v>
      </c>
      <c r="N17" s="139">
        <f>CálculoMamo2!N17</f>
        <v>30.2</v>
      </c>
      <c r="AA17" s="10">
        <v>8</v>
      </c>
      <c r="AB17" s="42">
        <v>8</v>
      </c>
      <c r="AC17" s="42">
        <v>1.206</v>
      </c>
      <c r="AD17" s="42">
        <v>1.205</v>
      </c>
      <c r="AE17" s="42">
        <v>1.199</v>
      </c>
      <c r="AF17" s="42">
        <v>1.19</v>
      </c>
      <c r="AG17" s="42">
        <v>1.183</v>
      </c>
      <c r="AH17" s="29"/>
      <c r="AI17" s="29"/>
      <c r="AJ17" s="25">
        <v>8</v>
      </c>
      <c r="AK17" s="43">
        <v>8</v>
      </c>
      <c r="AL17" s="43">
        <v>1.257</v>
      </c>
      <c r="AM17" s="43">
        <v>1.254</v>
      </c>
      <c r="AN17" s="43">
        <v>1.247</v>
      </c>
      <c r="AO17" s="43">
        <v>1.237</v>
      </c>
      <c r="AP17" s="43">
        <v>1.227</v>
      </c>
      <c r="AW17" s="47"/>
      <c r="AX17" s="148" t="s">
        <v>22</v>
      </c>
      <c r="AY17" s="149" t="s">
        <v>86</v>
      </c>
      <c r="AZ17" s="149"/>
      <c r="BA17" s="149" t="s">
        <v>87</v>
      </c>
      <c r="BB17" s="150" t="s">
        <v>90</v>
      </c>
      <c r="BC17" s="151" t="s">
        <v>91</v>
      </c>
      <c r="BD17" s="152" t="s">
        <v>89</v>
      </c>
      <c r="BE17" s="101">
        <v>8</v>
      </c>
      <c r="BF17" s="100">
        <v>7</v>
      </c>
      <c r="BG17" s="100">
        <v>0.145</v>
      </c>
      <c r="BH17" s="100">
        <v>0.163</v>
      </c>
      <c r="BI17" s="100">
        <v>0.177</v>
      </c>
      <c r="BJ17" s="100">
        <v>0.202</v>
      </c>
      <c r="BK17" s="100">
        <v>0.224</v>
      </c>
    </row>
    <row r="18" spans="2:63" ht="15" customHeight="1">
      <c r="B18" s="48"/>
      <c r="C18" s="48"/>
      <c r="D18" s="48"/>
      <c r="E18" s="48"/>
      <c r="F18" s="48"/>
      <c r="G18" s="49"/>
      <c r="H18" s="50"/>
      <c r="I18" s="49"/>
      <c r="K18" s="51"/>
      <c r="M18" s="139">
        <f>CálculoMamo2!M18</f>
        <v>31</v>
      </c>
      <c r="N18" s="139">
        <f>CálculoMamo2!N18</f>
        <v>31.2</v>
      </c>
      <c r="AA18" s="10">
        <v>9</v>
      </c>
      <c r="AB18" s="42">
        <v>9</v>
      </c>
      <c r="AC18" s="42">
        <v>1.254</v>
      </c>
      <c r="AD18" s="42">
        <v>1.248</v>
      </c>
      <c r="AE18" s="42">
        <v>1.244</v>
      </c>
      <c r="AF18" s="42">
        <v>1.235</v>
      </c>
      <c r="AG18" s="42">
        <v>1.225</v>
      </c>
      <c r="AH18" s="29"/>
      <c r="AI18" s="29"/>
      <c r="AJ18" s="25">
        <v>9</v>
      </c>
      <c r="AK18" s="43">
        <v>9</v>
      </c>
      <c r="AL18" s="43">
        <v>1.282</v>
      </c>
      <c r="AM18" s="43">
        <v>1.275</v>
      </c>
      <c r="AN18" s="43">
        <v>1.27</v>
      </c>
      <c r="AO18" s="43">
        <v>1.26</v>
      </c>
      <c r="AP18" s="43">
        <v>1.249</v>
      </c>
      <c r="AT18" s="143"/>
      <c r="AU18" s="144" t="s">
        <v>85</v>
      </c>
      <c r="AV18" s="144" t="s">
        <v>89</v>
      </c>
      <c r="AW18" s="52"/>
      <c r="AX18" s="153" t="s">
        <v>88</v>
      </c>
      <c r="AY18" s="154">
        <f>LOOKUP(AX19,$AU$19:$AU$23,$AT$19:$AT$24)</f>
        <v>5</v>
      </c>
      <c r="AZ18" s="154"/>
      <c r="BA18" s="154">
        <f>AY18+1</f>
        <v>6</v>
      </c>
      <c r="BD18" s="20"/>
      <c r="BE18" s="101">
        <v>9</v>
      </c>
      <c r="BF18" s="100">
        <v>8</v>
      </c>
      <c r="BG18" s="100">
        <v>0.126</v>
      </c>
      <c r="BH18" s="100">
        <v>0.14</v>
      </c>
      <c r="BI18" s="100">
        <v>0.154</v>
      </c>
      <c r="BJ18" s="100">
        <v>0.175</v>
      </c>
      <c r="BK18" s="100">
        <v>0.195</v>
      </c>
    </row>
    <row r="19" spans="2:63" ht="15" customHeight="1">
      <c r="B19" s="142" t="s">
        <v>57</v>
      </c>
      <c r="C19" s="142"/>
      <c r="D19" s="142"/>
      <c r="E19" s="122"/>
      <c r="G19" s="139">
        <f>CálculoMamo2!G19</f>
        <v>66</v>
      </c>
      <c r="I19" s="142" t="s">
        <v>28</v>
      </c>
      <c r="J19" s="139" t="str">
        <f>CálculoMamo2!J19</f>
        <v>Fuji</v>
      </c>
      <c r="M19" s="139">
        <f>CálculoMamo2!M19</f>
        <v>32</v>
      </c>
      <c r="N19" s="139">
        <f>CálculoMamo2!N19</f>
        <v>32.2</v>
      </c>
      <c r="AA19" s="10">
        <v>10</v>
      </c>
      <c r="AB19" s="42">
        <v>10</v>
      </c>
      <c r="AC19" s="42">
        <v>1.279</v>
      </c>
      <c r="AD19" s="42">
        <v>1.275</v>
      </c>
      <c r="AE19" s="42">
        <v>1.272</v>
      </c>
      <c r="AF19" s="42">
        <v>1.262</v>
      </c>
      <c r="AG19" s="42">
        <v>1.251</v>
      </c>
      <c r="AH19" s="29"/>
      <c r="AI19" s="29"/>
      <c r="AJ19" s="25">
        <v>10</v>
      </c>
      <c r="AK19" s="43">
        <v>10</v>
      </c>
      <c r="AL19" s="43">
        <v>1.29</v>
      </c>
      <c r="AM19" s="43">
        <v>1.286</v>
      </c>
      <c r="AN19" s="43">
        <v>1.283</v>
      </c>
      <c r="AO19" s="43">
        <v>1.272</v>
      </c>
      <c r="AP19" s="43">
        <v>1.261</v>
      </c>
      <c r="AT19" s="145">
        <v>1</v>
      </c>
      <c r="AU19" s="146">
        <v>0.25</v>
      </c>
      <c r="AV19" s="146">
        <v>1.07</v>
      </c>
      <c r="AW19" s="52">
        <v>1</v>
      </c>
      <c r="AX19" s="155">
        <f>LOOKUP(AW19,$B$26:$B$45,$P$26:$P$45)</f>
        <v>0.5167194000000002</v>
      </c>
      <c r="AY19" s="149">
        <f>LOOKUP(AY18,$AT$19:$AT$24,$AU$19:$AU$23)</f>
        <v>0.5</v>
      </c>
      <c r="AZ19" s="149"/>
      <c r="BA19" s="149">
        <f>LOOKUP(BA18,$AT$19:$AT$24,$AU$19:$AU$23)</f>
        <v>0.6</v>
      </c>
      <c r="BB19" s="149">
        <f>LOOKUP(AY19,$AU$19:$AU$23,$AV$19:$AV$23)</f>
        <v>1.11</v>
      </c>
      <c r="BC19" s="149">
        <f>LOOKUP(BA19,$AU$19:$AU$23,$AV$19:$AV$23)</f>
        <v>1.11</v>
      </c>
      <c r="BD19" s="155">
        <f>IF(AX19=AT23,AU22,((BC19-BB19)/(BA19-AY19))*(AX19-AY19)+BB19)</f>
        <v>1.11</v>
      </c>
      <c r="BE19" s="101">
        <v>10</v>
      </c>
      <c r="BF19" s="100">
        <v>9</v>
      </c>
      <c r="BG19" s="100">
        <v>0.1106</v>
      </c>
      <c r="BH19" s="100">
        <v>0.1233</v>
      </c>
      <c r="BI19" s="100">
        <v>0.1357</v>
      </c>
      <c r="BJ19" s="100">
        <v>0.1543</v>
      </c>
      <c r="BK19" s="100">
        <v>0.1723</v>
      </c>
    </row>
    <row r="20" spans="2:63" ht="15" customHeight="1">
      <c r="B20" s="142" t="s">
        <v>58</v>
      </c>
      <c r="C20" s="142"/>
      <c r="D20" s="142"/>
      <c r="E20" s="122"/>
      <c r="G20" s="139">
        <f>CálculoMamo2!G20</f>
        <v>2</v>
      </c>
      <c r="I20" s="142" t="s">
        <v>30</v>
      </c>
      <c r="J20" s="139" t="str">
        <f>CálculoMamo2!J20</f>
        <v>Fiji Fine</v>
      </c>
      <c r="M20" s="139">
        <f>CálculoMamo2!M20</f>
        <v>33</v>
      </c>
      <c r="N20" s="139">
        <f>CálculoMamo2!N20</f>
        <v>33.1</v>
      </c>
      <c r="Z20" s="53"/>
      <c r="AA20" s="10">
        <v>11</v>
      </c>
      <c r="AB20" s="42">
        <v>11</v>
      </c>
      <c r="AC20" s="42">
        <v>1.283</v>
      </c>
      <c r="AD20" s="42">
        <v>1.281</v>
      </c>
      <c r="AE20" s="42">
        <v>1.273</v>
      </c>
      <c r="AF20" s="42">
        <v>1.264</v>
      </c>
      <c r="AG20" s="42">
        <v>1.256</v>
      </c>
      <c r="AH20" s="29"/>
      <c r="AI20" s="29"/>
      <c r="AJ20" s="25">
        <v>11</v>
      </c>
      <c r="AK20" s="43">
        <v>11</v>
      </c>
      <c r="AL20" s="43">
        <v>1.294</v>
      </c>
      <c r="AM20" s="43">
        <v>1.291</v>
      </c>
      <c r="AN20" s="43">
        <v>1.283</v>
      </c>
      <c r="AO20" s="43">
        <v>1.274</v>
      </c>
      <c r="AP20" s="43">
        <v>1.266</v>
      </c>
      <c r="AT20" s="145">
        <v>2</v>
      </c>
      <c r="AU20" s="146">
        <v>0.35</v>
      </c>
      <c r="AV20" s="146">
        <v>1.08</v>
      </c>
      <c r="AW20" s="52"/>
      <c r="AX20" s="153" t="s">
        <v>88</v>
      </c>
      <c r="AY20" s="154">
        <f>LOOKUP(AX21,$AU$19:$AU$23,$AT$19:$AT$24)</f>
        <v>5</v>
      </c>
      <c r="AZ20" s="154"/>
      <c r="BA20" s="154">
        <f>AY20+1</f>
        <v>6</v>
      </c>
      <c r="BD20" s="20"/>
      <c r="BE20" s="101">
        <v>11</v>
      </c>
      <c r="BF20" s="100">
        <v>10</v>
      </c>
      <c r="BG20" s="100">
        <v>0.0986</v>
      </c>
      <c r="BH20" s="100">
        <v>0.1096</v>
      </c>
      <c r="BI20" s="100">
        <v>0.1207</v>
      </c>
      <c r="BJ20" s="100">
        <v>0.1375</v>
      </c>
      <c r="BK20" s="100">
        <v>0.154</v>
      </c>
    </row>
    <row r="21" spans="2:63" ht="15" customHeight="1">
      <c r="B21" s="142" t="s">
        <v>73</v>
      </c>
      <c r="C21" s="142"/>
      <c r="D21" s="142"/>
      <c r="E21" s="122"/>
      <c r="G21" s="139">
        <f>CálculoMamo2!G21</f>
        <v>0.5</v>
      </c>
      <c r="M21" s="139">
        <f>CálculoMamo2!M21</f>
        <v>34</v>
      </c>
      <c r="N21" s="139">
        <f>CálculoMamo2!N21</f>
        <v>34</v>
      </c>
      <c r="Z21" s="20"/>
      <c r="AB21" s="23"/>
      <c r="AC21" s="23"/>
      <c r="AD21" s="23"/>
      <c r="AI21" s="11"/>
      <c r="AT21" s="145">
        <v>3</v>
      </c>
      <c r="AU21" s="146">
        <v>0.4</v>
      </c>
      <c r="AV21" s="146">
        <v>1.09</v>
      </c>
      <c r="AW21" s="52">
        <v>2</v>
      </c>
      <c r="AX21" s="155">
        <f>LOOKUP(AW21,$B$26:$B$45,$P$26:$P$45)</f>
        <v>0.5167194000000002</v>
      </c>
      <c r="AY21" s="149">
        <f>LOOKUP(AY20,$AT$19:$AT$24,$AU$19:$AU$23)</f>
        <v>0.5</v>
      </c>
      <c r="AZ21" s="149"/>
      <c r="BA21" s="149">
        <f>LOOKUP(BA20,$AT$19:$AT$24,$AU$19:$AU$23)</f>
        <v>0.6</v>
      </c>
      <c r="BB21" s="149">
        <f>LOOKUP(AY21,$AU$19:$AU$23,$AV$19:$AV$23)</f>
        <v>1.11</v>
      </c>
      <c r="BC21" s="149">
        <f>LOOKUP(BA21,$AU$19:$AU$23,$AV$19:$AV$23)</f>
        <v>1.11</v>
      </c>
      <c r="BD21" s="155">
        <f>IF(AX21=AT25,AU25,((BC21-BB21)/(BA21-AY21))*(AX21-AY21)+BB21)</f>
        <v>1.11</v>
      </c>
      <c r="BE21" s="105">
        <v>12</v>
      </c>
      <c r="BF21" s="100">
        <v>11</v>
      </c>
      <c r="BG21" s="100">
        <v>0.0887</v>
      </c>
      <c r="BH21" s="100">
        <v>0.0988</v>
      </c>
      <c r="BI21" s="100">
        <v>0.1088</v>
      </c>
      <c r="BJ21" s="100">
        <v>0.124</v>
      </c>
      <c r="BK21" s="100">
        <v>0.1385</v>
      </c>
    </row>
    <row r="22" spans="13:57" ht="21" customHeight="1">
      <c r="M22" s="177"/>
      <c r="N22" s="177"/>
      <c r="Z22" s="20"/>
      <c r="AB22" s="23"/>
      <c r="AC22" s="23"/>
      <c r="AD22" s="23"/>
      <c r="AI22" s="11"/>
      <c r="AT22" s="145">
        <v>4</v>
      </c>
      <c r="AU22" s="146">
        <v>0.45</v>
      </c>
      <c r="AV22" s="146">
        <v>1.1</v>
      </c>
      <c r="AW22" s="52"/>
      <c r="AX22" s="153" t="s">
        <v>88</v>
      </c>
      <c r="AY22" s="154">
        <f>LOOKUP(AX23,$AU$19:$AU$23,$AT$19:$AT$24)</f>
        <v>5</v>
      </c>
      <c r="AZ22" s="154"/>
      <c r="BA22" s="154">
        <f>AY22+1</f>
        <v>6</v>
      </c>
      <c r="BD22" s="20"/>
      <c r="BE22"/>
    </row>
    <row r="23" spans="6:66" ht="12" customHeight="1">
      <c r="F23" s="160" t="s">
        <v>77</v>
      </c>
      <c r="G23" s="160" t="s">
        <v>93</v>
      </c>
      <c r="I23" s="161" t="s">
        <v>80</v>
      </c>
      <c r="J23" s="162" t="s">
        <v>78</v>
      </c>
      <c r="Z23" s="20"/>
      <c r="AB23" s="23"/>
      <c r="AC23" s="23"/>
      <c r="AD23" s="23"/>
      <c r="AI23" s="11"/>
      <c r="AT23" s="147">
        <v>5</v>
      </c>
      <c r="AU23" s="146">
        <v>0.5</v>
      </c>
      <c r="AV23" s="146">
        <v>1.11</v>
      </c>
      <c r="AW23" s="52">
        <v>3</v>
      </c>
      <c r="AX23" s="155">
        <f>LOOKUP(AW23,$B$26:$B$45,$P$26:$P$45)</f>
        <v>0.5389994000000002</v>
      </c>
      <c r="AY23" s="149">
        <f>LOOKUP(AY22,$AT$19:$AT$24,$AU$19:$AU$23)</f>
        <v>0.5</v>
      </c>
      <c r="AZ23" s="149"/>
      <c r="BA23" s="149">
        <f>LOOKUP(BA22,$AT$19:$AT$24,$AU$19:$AU$23)</f>
        <v>0.6</v>
      </c>
      <c r="BB23" s="149">
        <f>LOOKUP(AY23,$AU$19:$AU$23,$AV$19:$AV$23)</f>
        <v>1.11</v>
      </c>
      <c r="BC23" s="149">
        <f>LOOKUP(BA23,$AU$19:$AU$23,$AV$19:$AV$23)</f>
        <v>1.11</v>
      </c>
      <c r="BD23" s="155">
        <f>IF(AX23=AT27,AU27,((BC23-BB23)/(BA23-AY23))*(AX23-AY23)+BB23)</f>
        <v>1.11</v>
      </c>
      <c r="BE23" s="20"/>
      <c r="BF23" s="94" t="s">
        <v>76</v>
      </c>
      <c r="BG23" s="94" t="s">
        <v>43</v>
      </c>
      <c r="BH23" s="94" t="s">
        <v>44</v>
      </c>
      <c r="BI23" s="94" t="s">
        <v>22</v>
      </c>
      <c r="BJ23" s="94" t="s">
        <v>45</v>
      </c>
      <c r="BK23" s="94" t="s">
        <v>46</v>
      </c>
      <c r="BL23" s="103" t="s">
        <v>51</v>
      </c>
      <c r="BM23" s="103" t="s">
        <v>52</v>
      </c>
      <c r="BN23" s="104" t="s">
        <v>53</v>
      </c>
    </row>
    <row r="24" spans="2:66" s="52" customFormat="1" ht="18" customHeight="1">
      <c r="B24" s="54"/>
      <c r="C24" s="55"/>
      <c r="D24" s="55"/>
      <c r="E24" s="55"/>
      <c r="F24" s="55"/>
      <c r="G24" s="55"/>
      <c r="H24" s="55"/>
      <c r="I24" s="55"/>
      <c r="J24" s="55"/>
      <c r="K24" s="55"/>
      <c r="L24" s="10"/>
      <c r="M24" s="10"/>
      <c r="N24" s="10"/>
      <c r="P24" s="10"/>
      <c r="Q24" s="10"/>
      <c r="R24" s="10"/>
      <c r="S24" s="10"/>
      <c r="T24" s="10"/>
      <c r="U24" s="10"/>
      <c r="V24" s="10"/>
      <c r="W24" s="10"/>
      <c r="X24" s="10"/>
      <c r="Y24" s="53"/>
      <c r="Z24" s="20"/>
      <c r="AA24" s="56"/>
      <c r="AH24" s="57"/>
      <c r="AJ24" s="10"/>
      <c r="AK24" s="10"/>
      <c r="AL24" s="10"/>
      <c r="AM24" s="10"/>
      <c r="AN24" s="10"/>
      <c r="AO24" s="10"/>
      <c r="AP24" s="10"/>
      <c r="AQ24" s="10"/>
      <c r="AR24" s="10"/>
      <c r="AS24" s="10"/>
      <c r="AT24" s="147">
        <v>6</v>
      </c>
      <c r="AU24" s="146">
        <v>0.6</v>
      </c>
      <c r="AV24" s="146">
        <v>1.12</v>
      </c>
      <c r="AX24" s="153" t="s">
        <v>88</v>
      </c>
      <c r="AY24" s="154">
        <f>LOOKUP(AX25,$AU$19:$AU$23,$AT$19:$AT$24)</f>
        <v>5</v>
      </c>
      <c r="AZ24" s="154"/>
      <c r="BA24" s="154">
        <f>AY24+1</f>
        <v>6</v>
      </c>
      <c r="BB24" s="10"/>
      <c r="BC24" s="10"/>
      <c r="BD24" s="20"/>
      <c r="BF24" s="67" t="s">
        <v>21</v>
      </c>
      <c r="BG24" s="67">
        <f>LOOKUP(BF25,$BF$10:$BF$21,$BE$10:$BE$21)</f>
        <v>6</v>
      </c>
      <c r="BH24" s="67">
        <f>BG24+1</f>
        <v>7</v>
      </c>
      <c r="BI24" s="68"/>
      <c r="BJ24" s="67">
        <f>LOOKUP(BI25,$BF$10:$BI$10,$BF$8:$BK$8)</f>
        <v>4</v>
      </c>
      <c r="BK24" s="67">
        <f>BJ24+1</f>
        <v>5</v>
      </c>
      <c r="BN24" s="69"/>
    </row>
    <row r="25" spans="2:66" s="52" customFormat="1" ht="30.75" customHeight="1" thickBot="1">
      <c r="B25" s="58" t="s">
        <v>31</v>
      </c>
      <c r="C25" s="172" t="s">
        <v>36</v>
      </c>
      <c r="D25" s="173" t="s">
        <v>66</v>
      </c>
      <c r="E25" s="172" t="s">
        <v>72</v>
      </c>
      <c r="F25" s="172" t="s">
        <v>32</v>
      </c>
      <c r="G25" s="174" t="s">
        <v>39</v>
      </c>
      <c r="H25" s="10"/>
      <c r="I25" s="10"/>
      <c r="J25" s="59" t="s">
        <v>34</v>
      </c>
      <c r="K25" s="59" t="s">
        <v>81</v>
      </c>
      <c r="L25" s="59" t="s">
        <v>79</v>
      </c>
      <c r="P25" s="125" t="s">
        <v>22</v>
      </c>
      <c r="Q25" s="123" t="s">
        <v>75</v>
      </c>
      <c r="R25" s="127" t="s">
        <v>71</v>
      </c>
      <c r="S25" s="128" t="s">
        <v>33</v>
      </c>
      <c r="T25" s="128" t="s">
        <v>56</v>
      </c>
      <c r="U25" s="130" t="s">
        <v>38</v>
      </c>
      <c r="V25" s="128" t="s">
        <v>47</v>
      </c>
      <c r="W25" s="131" t="s">
        <v>37</v>
      </c>
      <c r="X25" s="123" t="s">
        <v>84</v>
      </c>
      <c r="Y25" s="10"/>
      <c r="Z25" s="20"/>
      <c r="AA25" s="60" t="s">
        <v>76</v>
      </c>
      <c r="AB25" s="60" t="s">
        <v>43</v>
      </c>
      <c r="AC25" s="60" t="s">
        <v>44</v>
      </c>
      <c r="AD25" s="60" t="s">
        <v>22</v>
      </c>
      <c r="AE25" s="60" t="s">
        <v>45</v>
      </c>
      <c r="AF25" s="60" t="s">
        <v>46</v>
      </c>
      <c r="AG25" s="61" t="s">
        <v>51</v>
      </c>
      <c r="AH25" s="61" t="s">
        <v>52</v>
      </c>
      <c r="AI25" s="62" t="s">
        <v>53</v>
      </c>
      <c r="AJ25" s="20"/>
      <c r="AK25" s="63" t="s">
        <v>76</v>
      </c>
      <c r="AL25" s="63" t="s">
        <v>43</v>
      </c>
      <c r="AM25" s="63" t="s">
        <v>44</v>
      </c>
      <c r="AN25" s="63" t="s">
        <v>22</v>
      </c>
      <c r="AO25" s="63" t="s">
        <v>45</v>
      </c>
      <c r="AP25" s="63" t="s">
        <v>46</v>
      </c>
      <c r="AQ25" s="64" t="s">
        <v>51</v>
      </c>
      <c r="AR25" s="64" t="s">
        <v>52</v>
      </c>
      <c r="AS25" s="65" t="s">
        <v>53</v>
      </c>
      <c r="AU25" s="47"/>
      <c r="AV25" s="47"/>
      <c r="AW25" s="52">
        <v>4</v>
      </c>
      <c r="AX25" s="155">
        <f>LOOKUP(AW25,$B$26:$B$45,$P$26:$P$45)</f>
        <v>0.5284993</v>
      </c>
      <c r="AY25" s="149">
        <f>LOOKUP(AY24,$AT$19:$AT$24,$AU$19:$AU$23)</f>
        <v>0.5</v>
      </c>
      <c r="AZ25" s="149"/>
      <c r="BA25" s="149">
        <f>LOOKUP(BA24,$AT$19:$AT$24,$AU$19:$AU$23)</f>
        <v>0.6</v>
      </c>
      <c r="BB25" s="149">
        <f>LOOKUP(AY25,$AU$19:$AU$23,$AV$19:$AV$23)</f>
        <v>1.11</v>
      </c>
      <c r="BC25" s="149">
        <f>LOOKUP(BA25,$AU$19:$AU$23,$AV$19:$AV$23)</f>
        <v>1.11</v>
      </c>
      <c r="BD25" s="155">
        <f>IF(AX25=AT29,AU29,((BC25-BB25)/(BA25-AY25))*(AX25-AY25)+BB25)</f>
        <v>1.11</v>
      </c>
      <c r="BE25" s="69">
        <v>1</v>
      </c>
      <c r="BF25" s="106">
        <f>LOOKUP(BE25,$B$26:$B$45,$Q$26:$Q$45)</f>
        <v>5.5</v>
      </c>
      <c r="BG25" s="107">
        <f>LOOKUP(BG24,$BE$10:$BE$21,$BF$10:$BF$21)</f>
        <v>5</v>
      </c>
      <c r="BH25" s="107">
        <f>LOOKUP(BH24,$BE$10:$BE$21,$BF$10:$BF$21)</f>
        <v>6</v>
      </c>
      <c r="BI25" s="106">
        <f>LOOKUP(BE25,$B$26:$B$45,$P$26:$P$45)</f>
        <v>0.5167194000000002</v>
      </c>
      <c r="BJ25" s="94">
        <f>LOOKUP(BJ24,$BF$8:$BK$8,$BF$10:$BI$10)</f>
        <v>0.5</v>
      </c>
      <c r="BK25" s="94">
        <f>LOOKUP(BK24,$BF$8:$BK$8,$BF$10:$BI$10)</f>
        <v>0.55</v>
      </c>
      <c r="BL25" s="108">
        <f>((BJ26-BG26)/(BK25-BJ25))*(BI25-BJ25)+BG26</f>
        <v>0.258</v>
      </c>
      <c r="BM25" s="109">
        <f>((BK26-BH26)/(BK25-BJ25))*(BI25-BJ25)+BH26</f>
        <v>0.214</v>
      </c>
      <c r="BN25" s="110">
        <f>((BM25-BL25)/(BH25-BG25))*(BF25-BG25)+BL25</f>
        <v>0.236</v>
      </c>
    </row>
    <row r="26" spans="2:67" s="52" customFormat="1" ht="15" customHeight="1" thickBot="1">
      <c r="B26" s="8">
        <v>1</v>
      </c>
      <c r="C26" s="175">
        <f>IF(CálculoMamo2!C46="","",CálculoMamo2!C46)</f>
        <v>45</v>
      </c>
      <c r="D26" s="175">
        <f>IF(CálculoMamo2!D46="","",CálculoMamo2!D46)</f>
        <v>5</v>
      </c>
      <c r="E26" s="175">
        <f>IF(CálculoMamo2!E46="","",CálculoMamo2!E46)</f>
        <v>26</v>
      </c>
      <c r="F26" s="175">
        <f>IF(CálculoMamo2!F46="","",CálculoMamo2!F46)</f>
        <v>162</v>
      </c>
      <c r="G26" s="175" t="str">
        <f>IF(CálculoMamo2!G46="","",CálculoMamo2!G46)</f>
        <v>W-Rh</v>
      </c>
      <c r="J26" s="66">
        <f aca="true" t="shared" si="0" ref="J26:J45">IF(S26="","",T26*F26*10/S26^2)</f>
        <v>11.94257958312415</v>
      </c>
      <c r="K26" s="135">
        <f aca="true" t="shared" si="1" ref="K26:K45">IF(J26="","",J26*X26)</f>
        <v>13.256263337267807</v>
      </c>
      <c r="L26" s="66">
        <f aca="true" t="shared" si="2" ref="L26:L45">IF(J26="","",J26*U26*W26*V26)</f>
        <v>3.0528027978087784</v>
      </c>
      <c r="P26" s="126">
        <f aca="true" t="shared" si="3" ref="P26:P45">IF(F26="","",IF(G26=$BC$10,$AY$10*E26^2+$AZ$10*E26+$BB$10,IF(G26=$BC$11,$AY$11*E26^2+$AZ$11*E26+$BB$11,$AY$12*E26^2+$AZ$12*E26+$BB$12)))</f>
        <v>0.5167194000000002</v>
      </c>
      <c r="Q26" s="124">
        <f aca="true" t="shared" si="4" ref="Q26:Q45">IF(D26="","",D26+$G$21)</f>
        <v>5.5</v>
      </c>
      <c r="R26" s="129">
        <f aca="true" t="shared" si="5" ref="R26:R45">IF(E26="","",LOOKUP(E26,$M$10:$M$21,$N$10:$N$21))</f>
        <v>25.9</v>
      </c>
      <c r="S26" s="129">
        <f aca="true" t="shared" si="6" ref="S26:S45">IF(D26="","",$G$19-($G$20+D26+$G$21))</f>
        <v>58.5</v>
      </c>
      <c r="T26" s="132">
        <f aca="true" t="shared" si="7" ref="T26:T45">IF(F26="","",IF(G26=$BC$10,$BA$10*R26^$AX$10,IF(G26=$BC$11,$BA$11*R26^$AX$11,$BA$12*R26^$AX$12)))</f>
        <v>25.228699369349766</v>
      </c>
      <c r="U26" s="133">
        <f>IF(D26="","",IF(C26&lt;50,AI27,AS27))</f>
        <v>1.0375</v>
      </c>
      <c r="V26" s="133">
        <f>IF(D26="","",BN25)</f>
        <v>0.236</v>
      </c>
      <c r="W26" s="134">
        <f aca="true" t="shared" si="8" ref="W26:W45">IF(G26="","",LOOKUP(G26,$AB$3:$AB$5,$AC$3:$AC$5))</f>
        <v>1.044</v>
      </c>
      <c r="X26" s="126">
        <f>BD19</f>
        <v>1.11</v>
      </c>
      <c r="AA26" s="67" t="s">
        <v>21</v>
      </c>
      <c r="AB26" s="67">
        <f>LOOKUP(AA27,$AB$10:$AB$20,$AA$10:$AA$20)</f>
        <v>5</v>
      </c>
      <c r="AC26" s="67">
        <f>AB26+1</f>
        <v>6</v>
      </c>
      <c r="AD26" s="68"/>
      <c r="AE26" s="67">
        <f>LOOKUP(AD27,$AB$10:$AE$10,$AB$8:$AG$8)</f>
        <v>4</v>
      </c>
      <c r="AF26" s="67">
        <f>AE26+1</f>
        <v>5</v>
      </c>
      <c r="AI26" s="69"/>
      <c r="AK26" s="67" t="s">
        <v>21</v>
      </c>
      <c r="AL26" s="67">
        <f>LOOKUP(AK27,$AK$10:$AK$20,$AJ$10:$AJ$20)</f>
        <v>5</v>
      </c>
      <c r="AM26" s="67">
        <f>AL26+1</f>
        <v>6</v>
      </c>
      <c r="AN26" s="68"/>
      <c r="AO26" s="67">
        <f>LOOKUP(AN27,$AB$10:$AE$10,$AB$8:$AG$8)</f>
        <v>4</v>
      </c>
      <c r="AP26" s="67">
        <f>AO26+1</f>
        <v>5</v>
      </c>
      <c r="AS26" s="69"/>
      <c r="AU26" s="47"/>
      <c r="AV26" s="47"/>
      <c r="AX26" s="153" t="s">
        <v>88</v>
      </c>
      <c r="AY26" s="154">
        <f>LOOKUP(AX27,$AU$19:$AU$23,$AT$19:$AT$24)</f>
        <v>5</v>
      </c>
      <c r="AZ26" s="154"/>
      <c r="BA26" s="154">
        <f>AY26+1</f>
        <v>6</v>
      </c>
      <c r="BB26" s="10"/>
      <c r="BC26" s="10"/>
      <c r="BD26" s="20"/>
      <c r="BE26" s="80"/>
      <c r="BG26" s="111">
        <f>HLOOKUP(BJ25,$BF$10:$BI$21,BG24)</f>
        <v>0.258</v>
      </c>
      <c r="BH26" s="112">
        <f>HLOOKUP(BJ25,$BF$10:$BI$21,BH24)</f>
        <v>0.214</v>
      </c>
      <c r="BI26" s="113"/>
      <c r="BJ26" s="114">
        <f>HLOOKUP(BK25,$BF$10:$BI$21,BG24)</f>
        <v>0.258</v>
      </c>
      <c r="BK26" s="115">
        <f>HLOOKUP(BK25,$BF$10:$BI$21,BH24)</f>
        <v>0.214</v>
      </c>
      <c r="BM26" s="57"/>
      <c r="BN26" s="69"/>
      <c r="BO26"/>
    </row>
    <row r="27" spans="2:67" s="52" customFormat="1" ht="15" customHeight="1" thickBot="1">
      <c r="B27" s="8">
        <v>2</v>
      </c>
      <c r="C27" s="175">
        <f>IF(CálculoMamo2!C47="","",CálculoMamo2!C47)</f>
        <v>45</v>
      </c>
      <c r="D27" s="175">
        <f>IF(CálculoMamo2!D47="","",CálculoMamo2!D47)</f>
        <v>5.1</v>
      </c>
      <c r="E27" s="175">
        <f>IF(CálculoMamo2!E47="","",CálculoMamo2!E47)</f>
        <v>26</v>
      </c>
      <c r="F27" s="175">
        <f>IF(CálculoMamo2!F47="","",CálculoMamo2!F47)</f>
        <v>157</v>
      </c>
      <c r="G27" s="175" t="str">
        <f>IF(CálculoMamo2!G47="","",CálculoMamo2!G47)</f>
        <v>W-Rh</v>
      </c>
      <c r="J27" s="66">
        <f t="shared" si="0"/>
        <v>11.613652306330671</v>
      </c>
      <c r="K27" s="135">
        <f t="shared" si="1"/>
        <v>12.891154060027047</v>
      </c>
      <c r="L27" s="66">
        <f t="shared" si="2"/>
        <v>2.9321863145467164</v>
      </c>
      <c r="P27" s="126">
        <f t="shared" si="3"/>
        <v>0.5167194000000002</v>
      </c>
      <c r="Q27" s="124">
        <f t="shared" si="4"/>
        <v>5.6</v>
      </c>
      <c r="R27" s="129">
        <f t="shared" si="5"/>
        <v>25.9</v>
      </c>
      <c r="S27" s="129">
        <f t="shared" si="6"/>
        <v>58.4</v>
      </c>
      <c r="T27" s="132">
        <f t="shared" si="7"/>
        <v>25.228699369349766</v>
      </c>
      <c r="U27" s="133">
        <f>IF(D27="","",IF(C27&lt;50,AI30,AS30))</f>
        <v>1.0442</v>
      </c>
      <c r="V27" s="133">
        <f>IF(D27="","",BN28)</f>
        <v>0.23160000000000003</v>
      </c>
      <c r="W27" s="134">
        <f t="shared" si="8"/>
        <v>1.044</v>
      </c>
      <c r="X27" s="126">
        <f>BD21</f>
        <v>1.11</v>
      </c>
      <c r="Z27" s="69">
        <v>1</v>
      </c>
      <c r="AA27" s="70">
        <f>LOOKUP(Z27,$B$26:$B$45,$Q$26:$Q$45)</f>
        <v>5.5</v>
      </c>
      <c r="AB27" s="71">
        <f>LOOKUP(AB26,$AA$10:$AA$20,$AB$10:$AB$20)</f>
        <v>5</v>
      </c>
      <c r="AC27" s="71">
        <f>LOOKUP(AC26,$AA$10:$AA$20,$AB$10:$AB$20)</f>
        <v>6</v>
      </c>
      <c r="AD27" s="70">
        <f>LOOKUP(Z27,$B$26:$B$45,$P$26:$P$45)</f>
        <v>0.5167194000000002</v>
      </c>
      <c r="AE27" s="60">
        <f>LOOKUP(AE26,$AB$8:$AF$8,$AB$10:$AD$10)</f>
        <v>0.5</v>
      </c>
      <c r="AF27" s="60">
        <f>LOOKUP(AF26,$AB$8:$AG$8,$AB$10:$AE$10)</f>
        <v>0.55</v>
      </c>
      <c r="AG27" s="72">
        <f>((AE28-AB28)/(AF27-AE27))*(AD27-AE27)+AB28</f>
        <v>1.004</v>
      </c>
      <c r="AH27" s="73">
        <f>((AF28-AC28)/(AF27-AE27))*(AD27-AE27)+AC28</f>
        <v>1.071</v>
      </c>
      <c r="AI27" s="74">
        <f>((AH27-AG27)/(AC27-AB27))*(AA27-AB27)+AG27</f>
        <v>1.0375</v>
      </c>
      <c r="AJ27" s="69">
        <v>1</v>
      </c>
      <c r="AK27" s="75">
        <f>LOOKUP(AJ27,$B$26:$B$45,$Q$26:$Q$45)</f>
        <v>5.5</v>
      </c>
      <c r="AL27" s="76">
        <f>LOOKUP(AL26,$AJ$10:$AJ$20,$AK$10:$AK$20)</f>
        <v>5</v>
      </c>
      <c r="AM27" s="76">
        <f>LOOKUP(AM26,$AJ$10:$AJ$20,$AK$10:$AK$20)</f>
        <v>6</v>
      </c>
      <c r="AN27" s="75">
        <f>LOOKUP(AJ27,$B$26:$B$45,$P$26:$P$45)</f>
        <v>0.5167194000000002</v>
      </c>
      <c r="AO27" s="63">
        <f>LOOKUP(AO26,$AB$8:$AF$8,$AB$10:$AD$10)</f>
        <v>0.5</v>
      </c>
      <c r="AP27" s="63">
        <f>LOOKUP(AP26,$AB$8:$AG$8,$AB$10:$AE$10)</f>
        <v>0.55</v>
      </c>
      <c r="AQ27" s="77">
        <f>((AO28-AL28)/(AP27-AO27))*(AN27-AO27)+AL28</f>
        <v>1.075</v>
      </c>
      <c r="AR27" s="78">
        <f>((AP28-AM28)/(AP27-AO27))*(AN27-AO27)+AM28</f>
        <v>1.144</v>
      </c>
      <c r="AS27" s="79">
        <f>((AR27-AQ27)/(AM27-AL27))*(AK27-AL27)+AQ27</f>
        <v>1.1095</v>
      </c>
      <c r="AU27" s="47"/>
      <c r="AV27" s="47"/>
      <c r="AW27" s="52">
        <v>5</v>
      </c>
      <c r="AX27" s="155">
        <f>LOOKUP(AW27,$B$26:$B$45,$P$26:$P$45)</f>
        <v>0.5284993</v>
      </c>
      <c r="AY27" s="149">
        <f>LOOKUP(AY26,$AT$19:$AT$24,$AU$19:$AU$23)</f>
        <v>0.5</v>
      </c>
      <c r="AZ27" s="149"/>
      <c r="BA27" s="149">
        <f>LOOKUP(BA26,$AT$19:$AT$24,$AU$19:$AU$23)</f>
        <v>0.6</v>
      </c>
      <c r="BB27" s="149">
        <f>LOOKUP(AY27,$AU$19:$AU$23,$AV$19:$AV$23)</f>
        <v>1.11</v>
      </c>
      <c r="BC27" s="149">
        <f>LOOKUP(BA27,$AU$19:$AU$23,$AV$19:$AV$23)</f>
        <v>1.11</v>
      </c>
      <c r="BD27" s="155">
        <f>IF(AX27=AT31,AU31,((BC27-BB27)/(BA27-AY27))*(AX27-AY27)+BB27)</f>
        <v>1.11</v>
      </c>
      <c r="BF27" s="67" t="s">
        <v>21</v>
      </c>
      <c r="BG27" s="67">
        <f>LOOKUP(BF28,$BF$10:$BF$21,$BE$10:$BE$21)</f>
        <v>6</v>
      </c>
      <c r="BH27" s="67">
        <f>BG27+1</f>
        <v>7</v>
      </c>
      <c r="BI27" s="68"/>
      <c r="BJ27" s="67">
        <f>LOOKUP(BI28,$BF$10:$BI$10,$BF$8:$BK$8)</f>
        <v>4</v>
      </c>
      <c r="BK27" s="67">
        <f>BJ27+1</f>
        <v>5</v>
      </c>
      <c r="BN27" s="69"/>
      <c r="BO27"/>
    </row>
    <row r="28" spans="2:67" s="52" customFormat="1" ht="15" customHeight="1" thickBot="1">
      <c r="B28" s="8">
        <v>3</v>
      </c>
      <c r="C28" s="175">
        <f>IF(CálculoMamo2!C48="","",CálculoMamo2!C48)</f>
        <v>44</v>
      </c>
      <c r="D28" s="175">
        <f>IF(CálculoMamo2!D48="","",CálculoMamo2!D48)</f>
        <v>4.1</v>
      </c>
      <c r="E28" s="175">
        <f>IF(CálculoMamo2!E48="","",CálculoMamo2!E48)</f>
        <v>28</v>
      </c>
      <c r="F28" s="175">
        <f>IF(CálculoMamo2!F48="","",CálculoMamo2!F48)</f>
        <v>62</v>
      </c>
      <c r="G28" s="175" t="str">
        <f>IF(CálculoMamo2!G48="","",CálculoMamo2!G48)</f>
        <v>W-Rh</v>
      </c>
      <c r="J28" s="66">
        <f t="shared" si="0"/>
        <v>5.201283315761431</v>
      </c>
      <c r="K28" s="135">
        <f t="shared" si="1"/>
        <v>5.773424480495189</v>
      </c>
      <c r="L28" s="66">
        <f t="shared" si="2"/>
        <v>1.4903309686244264</v>
      </c>
      <c r="P28" s="126">
        <f t="shared" si="3"/>
        <v>0.5389994000000002</v>
      </c>
      <c r="Q28" s="124">
        <f t="shared" si="4"/>
        <v>4.6</v>
      </c>
      <c r="R28" s="129">
        <f t="shared" si="5"/>
        <v>28.1</v>
      </c>
      <c r="S28" s="129">
        <f t="shared" si="6"/>
        <v>59.4</v>
      </c>
      <c r="T28" s="132">
        <f t="shared" si="7"/>
        <v>29.600000000000005</v>
      </c>
      <c r="U28" s="133">
        <f>IF(D28="","",IF(C28&lt;50,AI33,AS33))</f>
        <v>0.9815999999999999</v>
      </c>
      <c r="V28" s="133">
        <f>IF(D28="","",BN31)</f>
        <v>0.2796</v>
      </c>
      <c r="W28" s="134">
        <f t="shared" si="8"/>
        <v>1.044</v>
      </c>
      <c r="X28" s="126">
        <f>BD23</f>
        <v>1.11</v>
      </c>
      <c r="Z28" s="80"/>
      <c r="AB28" s="81">
        <f>HLOOKUP(AE27,$AB$10:$AE$20,AB26)</f>
        <v>1.004</v>
      </c>
      <c r="AC28" s="82">
        <f>HLOOKUP(AE27,$AB$10:$AE$20,AC26)</f>
        <v>1.071</v>
      </c>
      <c r="AD28" s="83"/>
      <c r="AE28" s="81">
        <f>HLOOKUP(AF27,$AB$10:$AE$20,AB26)</f>
        <v>1.004</v>
      </c>
      <c r="AF28" s="82">
        <f>HLOOKUP(AF27,$AB$10:$AE$20,AC26)</f>
        <v>1.071</v>
      </c>
      <c r="AH28" s="57"/>
      <c r="AI28" s="69"/>
      <c r="AJ28" s="80"/>
      <c r="AL28" s="84">
        <f>HLOOKUP(AO27,$AK$10:$AN$20,AL26)</f>
        <v>1.075</v>
      </c>
      <c r="AM28" s="85">
        <f>HLOOKUP(AO27,$AK$10:$AN$20,AM26)</f>
        <v>1.144</v>
      </c>
      <c r="AN28" s="86"/>
      <c r="AO28" s="87">
        <f>HLOOKUP(AP27,$AK$10:$AN$20,AL26)</f>
        <v>1.075</v>
      </c>
      <c r="AP28" s="88">
        <f>HLOOKUP(AP27,$AK$10:$AN$20,AM26)</f>
        <v>1.144</v>
      </c>
      <c r="AR28" s="57"/>
      <c r="AS28" s="69"/>
      <c r="AU28" s="47"/>
      <c r="AV28" s="47"/>
      <c r="AX28" s="153" t="s">
        <v>88</v>
      </c>
      <c r="AY28" s="154">
        <f>LOOKUP(AX29,$AU$19:$AU$23,$AT$19:$AT$24)</f>
        <v>4</v>
      </c>
      <c r="AZ28" s="154"/>
      <c r="BA28" s="154">
        <f>AY28+1</f>
        <v>5</v>
      </c>
      <c r="BB28" s="10"/>
      <c r="BC28" s="10"/>
      <c r="BD28" s="20"/>
      <c r="BE28" s="69">
        <v>2</v>
      </c>
      <c r="BF28" s="106">
        <f>LOOKUP(BE28,$B$26:$B$45,$Q$26:$Q$45)</f>
        <v>5.6</v>
      </c>
      <c r="BG28" s="107">
        <f>LOOKUP(BG27,$BE$10:$BE$21,$BF$10:$BF$21)</f>
        <v>5</v>
      </c>
      <c r="BH28" s="107">
        <f>LOOKUP(BH27,$BE$10:$BE$21,$BF$10:$BF$21)</f>
        <v>6</v>
      </c>
      <c r="BI28" s="106">
        <f>LOOKUP(BE28,$B$26:$B$45,$P$26:$P$45)</f>
        <v>0.5167194000000002</v>
      </c>
      <c r="BJ28" s="94">
        <f>LOOKUP(BJ27,$BF$8:$BK$8,$BF$10:$BI$10)</f>
        <v>0.5</v>
      </c>
      <c r="BK28" s="94">
        <f>LOOKUP(BK27,$BF$8:$BK$8,$BF$10:$BI$10)</f>
        <v>0.55</v>
      </c>
      <c r="BL28" s="108">
        <f>((BJ29-BG29)/(BK28-BJ28))*(BI28-BJ28)+BG29</f>
        <v>0.258</v>
      </c>
      <c r="BM28" s="109">
        <f>((BK29-BH29)/(BK28-BJ28))*(BI28-BJ28)+BH29</f>
        <v>0.214</v>
      </c>
      <c r="BN28" s="110">
        <f>((BM28-BL28)/(BH28-BG28))*(BF28-BG28)+BL28</f>
        <v>0.23160000000000003</v>
      </c>
      <c r="BO28"/>
    </row>
    <row r="29" spans="2:67" s="52" customFormat="1" ht="15" customHeight="1" thickBot="1">
      <c r="B29" s="8">
        <v>4</v>
      </c>
      <c r="C29" s="175">
        <f>IF(CálculoMamo2!C49="","",CálculoMamo2!C49)</f>
        <v>54</v>
      </c>
      <c r="D29" s="175">
        <f>IF(CálculoMamo2!D49="","",CálculoMamo2!D49)</f>
        <v>4.9</v>
      </c>
      <c r="E29" s="175">
        <f>IF(CálculoMamo2!E49="","",CálculoMamo2!E49)</f>
        <v>27</v>
      </c>
      <c r="F29" s="175">
        <f>IF(CálculoMamo2!F49="","",CálculoMamo2!F49)</f>
        <v>114</v>
      </c>
      <c r="G29" s="175" t="str">
        <f>IF(CálculoMamo2!G49="","",CálculoMamo2!G49)</f>
        <v>Rh-Al</v>
      </c>
      <c r="J29" s="66">
        <f t="shared" si="0"/>
        <v>6.853476164249336</v>
      </c>
      <c r="K29" s="135">
        <f t="shared" si="1"/>
        <v>7.607358542316764</v>
      </c>
      <c r="L29" s="66">
        <f t="shared" si="2"/>
        <v>1.8965480786948916</v>
      </c>
      <c r="P29" s="126">
        <f t="shared" si="3"/>
        <v>0.5284993</v>
      </c>
      <c r="Q29" s="124">
        <f t="shared" si="4"/>
        <v>5.4</v>
      </c>
      <c r="R29" s="129">
        <f t="shared" si="5"/>
        <v>27</v>
      </c>
      <c r="S29" s="129">
        <f t="shared" si="6"/>
        <v>58.6</v>
      </c>
      <c r="T29" s="132">
        <f t="shared" si="7"/>
        <v>20.644353516654082</v>
      </c>
      <c r="U29" s="133">
        <f>IF(D29="","",IF(C29&lt;50,AI36,AS36))</f>
        <v>1.1026</v>
      </c>
      <c r="V29" s="133">
        <f>IF(D29="","",BN34)</f>
        <v>0.24039999999999997</v>
      </c>
      <c r="W29" s="134">
        <f t="shared" si="8"/>
        <v>1.044</v>
      </c>
      <c r="X29" s="126">
        <f>BD25</f>
        <v>1.11</v>
      </c>
      <c r="AA29" s="67" t="s">
        <v>21</v>
      </c>
      <c r="AB29" s="67">
        <f>LOOKUP(AA30,$AB$10:$AB$20,$AA$10:$AA$20)</f>
        <v>5</v>
      </c>
      <c r="AC29" s="67">
        <f>AB29+1</f>
        <v>6</v>
      </c>
      <c r="AD29" s="68"/>
      <c r="AE29" s="67">
        <f>LOOKUP(AD30,$AB$10:$AE$10,$AB$8:$AG$8)</f>
        <v>4</v>
      </c>
      <c r="AF29" s="67">
        <f>AE29+1</f>
        <v>5</v>
      </c>
      <c r="AI29" s="69"/>
      <c r="AK29" s="67" t="s">
        <v>21</v>
      </c>
      <c r="AL29" s="67">
        <f>LOOKUP(AK30,$AK$10:$AK$20,$AJ$10:$AJ$20)</f>
        <v>5</v>
      </c>
      <c r="AM29" s="67">
        <f>AL29+1</f>
        <v>6</v>
      </c>
      <c r="AN29" s="68"/>
      <c r="AO29" s="67">
        <f>LOOKUP(AN30,$AB$10:$AE$10,$AB$8:$AG$8)</f>
        <v>4</v>
      </c>
      <c r="AP29" s="67">
        <f>AO29+1</f>
        <v>5</v>
      </c>
      <c r="AS29" s="69"/>
      <c r="AU29" s="47"/>
      <c r="AV29" s="47"/>
      <c r="AW29" s="52">
        <v>6</v>
      </c>
      <c r="AX29" s="155">
        <f>LOOKUP(AW29,$B$26:$B$45,$P$26:$P$45)</f>
        <v>0.49748930000000025</v>
      </c>
      <c r="AY29" s="149">
        <f>LOOKUP(AY28,$AT$19:$AT$24,$AU$19:$AU$23)</f>
        <v>0.45</v>
      </c>
      <c r="AZ29" s="149"/>
      <c r="BA29" s="149">
        <f>LOOKUP(BA28,$AT$19:$AT$24,$AU$19:$AU$23)</f>
        <v>0.5</v>
      </c>
      <c r="BB29" s="149">
        <f>LOOKUP(AY29,$AU$19:$AU$23,$AV$19:$AV$23)</f>
        <v>1.1</v>
      </c>
      <c r="BC29" s="149">
        <f>LOOKUP(BA29,$AU$19:$AU$23,$AV$19:$AV$23)</f>
        <v>1.11</v>
      </c>
      <c r="BD29" s="155">
        <f>IF(AX29=AT33,AU33,((BC29-BB29)/(BA29-AY29))*(AX29-AY29)+BB29)</f>
        <v>1.10949786</v>
      </c>
      <c r="BE29" s="80"/>
      <c r="BG29" s="111">
        <f>HLOOKUP(BJ28,$BF$10:$BI$21,BG27)</f>
        <v>0.258</v>
      </c>
      <c r="BH29" s="112">
        <f>HLOOKUP(BJ28,$BF$10:$BI$21,BH27)</f>
        <v>0.214</v>
      </c>
      <c r="BI29" s="113"/>
      <c r="BJ29" s="114">
        <f>HLOOKUP(BK28,$BF$10:$BI$21,BG27)</f>
        <v>0.258</v>
      </c>
      <c r="BK29" s="115">
        <f>HLOOKUP(BK28,$BF$10:$BI$21,BH27)</f>
        <v>0.214</v>
      </c>
      <c r="BM29" s="57"/>
      <c r="BN29" s="69"/>
      <c r="BO29"/>
    </row>
    <row r="30" spans="2:67" s="52" customFormat="1" ht="15" customHeight="1" thickBot="1">
      <c r="B30" s="8">
        <v>5</v>
      </c>
      <c r="C30" s="175">
        <f>IF(CálculoMamo2!C50="","",CálculoMamo2!C50)</f>
        <v>50</v>
      </c>
      <c r="D30" s="175">
        <f>IF(CálculoMamo2!D50="","",CálculoMamo2!D50)</f>
        <v>5.2</v>
      </c>
      <c r="E30" s="175">
        <f>IF(CálculoMamo2!E50="","",CálculoMamo2!E50)</f>
        <v>27</v>
      </c>
      <c r="F30" s="175">
        <f>IF(CálculoMamo2!F50="","",CálculoMamo2!F50)</f>
        <v>94</v>
      </c>
      <c r="G30" s="175" t="str">
        <f>IF(CálculoMamo2!G50="","",CálculoMamo2!G50)</f>
        <v>Rh-Al</v>
      </c>
      <c r="J30" s="66">
        <f t="shared" si="0"/>
        <v>5.709420518361829</v>
      </c>
      <c r="K30" s="135">
        <f t="shared" si="1"/>
        <v>6.33745677538163</v>
      </c>
      <c r="L30" s="66">
        <f t="shared" si="2"/>
        <v>1.521236075740411</v>
      </c>
      <c r="P30" s="126">
        <f t="shared" si="3"/>
        <v>0.5284993</v>
      </c>
      <c r="Q30" s="124">
        <f t="shared" si="4"/>
        <v>5.7</v>
      </c>
      <c r="R30" s="129">
        <f t="shared" si="5"/>
        <v>27</v>
      </c>
      <c r="S30" s="129">
        <f t="shared" si="6"/>
        <v>58.3</v>
      </c>
      <c r="T30" s="132">
        <f t="shared" si="7"/>
        <v>20.644353516654082</v>
      </c>
      <c r="U30" s="133">
        <f>IF(D30="","",IF(C30&lt;50,AI39,AS39))</f>
        <v>1.1233</v>
      </c>
      <c r="V30" s="133">
        <f>IF(D30="","",BN37)</f>
        <v>0.22719999999999999</v>
      </c>
      <c r="W30" s="134">
        <f t="shared" si="8"/>
        <v>1.044</v>
      </c>
      <c r="X30" s="126">
        <f>BD27</f>
        <v>1.11</v>
      </c>
      <c r="Z30" s="69">
        <v>2</v>
      </c>
      <c r="AA30" s="70">
        <f>LOOKUP(Z30,$B$26:$B$45,$Q$26:$Q$45)</f>
        <v>5.6</v>
      </c>
      <c r="AB30" s="71">
        <f>LOOKUP(AB29,$AA$10:$AA$20,$AB$10:$AB$20)</f>
        <v>5</v>
      </c>
      <c r="AC30" s="71">
        <f>LOOKUP(AC29,$AA$10:$AA$20,$AB$10:$AB$20)</f>
        <v>6</v>
      </c>
      <c r="AD30" s="70">
        <f>LOOKUP(Z30,$B$26:$B$45,$P$26:$P$45)</f>
        <v>0.5167194000000002</v>
      </c>
      <c r="AE30" s="60">
        <f>LOOKUP(AE29,$AB$8:$AF$8,$AB$10:$AD$10)</f>
        <v>0.5</v>
      </c>
      <c r="AF30" s="60">
        <f>LOOKUP(AF29,$AB$8:$AG$8,$AB$10:$AE$10)</f>
        <v>0.55</v>
      </c>
      <c r="AG30" s="72">
        <f>((AE31-AB31)/(AF30-AE30))*(AD30-AE30)+AB31</f>
        <v>1.004</v>
      </c>
      <c r="AH30" s="73">
        <f>((AF31-AC31)/(AF30-AE30))*(AD30-AE30)+AC31</f>
        <v>1.071</v>
      </c>
      <c r="AI30" s="74">
        <f>((AH30-AG30)/(AC30-AB30))*(AA30-AB30)+AG30</f>
        <v>1.0442</v>
      </c>
      <c r="AJ30" s="69">
        <v>2</v>
      </c>
      <c r="AK30" s="75">
        <f>LOOKUP(AJ30,$B$26:$B$45,$Q$26:$Q$45)</f>
        <v>5.6</v>
      </c>
      <c r="AL30" s="76">
        <f>LOOKUP(AL29,$AJ$10:$AJ$20,$AK$10:$AK$20)</f>
        <v>5</v>
      </c>
      <c r="AM30" s="76">
        <f>LOOKUP(AM29,$AJ$10:$AJ$20,$AK$10:$AK$20)</f>
        <v>6</v>
      </c>
      <c r="AN30" s="75">
        <f>LOOKUP(AJ30,$B$26:$B$45,$P$26:$P$45)</f>
        <v>0.5167194000000002</v>
      </c>
      <c r="AO30" s="63">
        <f>LOOKUP(AO29,$AB$8:$AF$8,$AB$10:$AD$10)</f>
        <v>0.5</v>
      </c>
      <c r="AP30" s="63">
        <f>LOOKUP(AP29,$AB$8:$AG$8,$AB$10:$AE$10)</f>
        <v>0.55</v>
      </c>
      <c r="AQ30" s="77">
        <f>((AO31-AL31)/(AP30-AO30))*(AN30-AO30)+AL31</f>
        <v>1.075</v>
      </c>
      <c r="AR30" s="78">
        <f>((AP31-AM31)/(AP30-AO30))*(AN30-AO30)+AM31</f>
        <v>1.144</v>
      </c>
      <c r="AS30" s="79">
        <f>((AR30-AQ30)/(AM30-AL30))*(AK30-AL30)+AQ30</f>
        <v>1.1163999999999998</v>
      </c>
      <c r="AU30" s="47"/>
      <c r="AV30" s="47"/>
      <c r="AX30" s="153" t="s">
        <v>88</v>
      </c>
      <c r="AY30" s="154">
        <f>LOOKUP(AX31,$AU$19:$AU$23,$AT$19:$AT$24)</f>
        <v>5</v>
      </c>
      <c r="AZ30" s="154"/>
      <c r="BA30" s="154">
        <f>AY30+1</f>
        <v>6</v>
      </c>
      <c r="BB30" s="10"/>
      <c r="BC30" s="10"/>
      <c r="BD30" s="20"/>
      <c r="BF30" s="67" t="s">
        <v>21</v>
      </c>
      <c r="BG30" s="67">
        <f>LOOKUP(BF31,$BF$10:$BF$21,$BE$10:$BE$21)</f>
        <v>5</v>
      </c>
      <c r="BH30" s="67">
        <f>BG30+1</f>
        <v>6</v>
      </c>
      <c r="BI30" s="68"/>
      <c r="BJ30" s="67">
        <f>LOOKUP(BI31,$BF$10:$BI$10,$BF$8:$BK$8)</f>
        <v>4</v>
      </c>
      <c r="BK30" s="67">
        <f>BJ30+1</f>
        <v>5</v>
      </c>
      <c r="BN30" s="69"/>
      <c r="BO30"/>
    </row>
    <row r="31" spans="2:67" s="52" customFormat="1" ht="15" customHeight="1" thickBot="1">
      <c r="B31" s="8">
        <v>6</v>
      </c>
      <c r="C31" s="175">
        <f>IF(CálculoMamo2!C51="","",CálculoMamo2!C51)</f>
        <v>45</v>
      </c>
      <c r="D31" s="175">
        <f>IF(CálculoMamo2!D51="","",CálculoMamo2!D51)</f>
        <v>3.9</v>
      </c>
      <c r="E31" s="175">
        <f>IF(CálculoMamo2!E51="","",CálculoMamo2!E51)</f>
        <v>26</v>
      </c>
      <c r="F31" s="175">
        <f>IF(CálculoMamo2!F51="","",CálculoMamo2!F51)</f>
        <v>84</v>
      </c>
      <c r="G31" s="175" t="str">
        <f>IF(CálculoMamo2!G51="","",CálculoMamo2!G51)</f>
        <v>Rh-Al</v>
      </c>
      <c r="J31" s="66">
        <f t="shared" si="0"/>
        <v>4.067121003972275</v>
      </c>
      <c r="K31" s="135">
        <f t="shared" si="1"/>
        <v>4.512462050268291</v>
      </c>
      <c r="L31" s="66">
        <f t="shared" si="2"/>
        <v>1.1957996550027086</v>
      </c>
      <c r="P31" s="126">
        <f t="shared" si="3"/>
        <v>0.49748930000000025</v>
      </c>
      <c r="Q31" s="124">
        <f t="shared" si="4"/>
        <v>4.4</v>
      </c>
      <c r="R31" s="129">
        <f t="shared" si="5"/>
        <v>25.9</v>
      </c>
      <c r="S31" s="129">
        <f t="shared" si="6"/>
        <v>59.6</v>
      </c>
      <c r="T31" s="132">
        <f t="shared" si="7"/>
        <v>17.19888636365495</v>
      </c>
      <c r="U31" s="133">
        <f>IF(D31="","",IF(C31&lt;50,AI42,AS42))</f>
        <v>0.9703698716</v>
      </c>
      <c r="V31" s="133">
        <f>IF(D31="","",BN40)</f>
        <v>0.2902241364000001</v>
      </c>
      <c r="W31" s="134">
        <f t="shared" si="8"/>
        <v>1.044</v>
      </c>
      <c r="X31" s="126">
        <f>BD29</f>
        <v>1.10949786</v>
      </c>
      <c r="Z31" s="80"/>
      <c r="AB31" s="81">
        <f>HLOOKUP(AE30,$AB$10:$AE$20,AB29)</f>
        <v>1.004</v>
      </c>
      <c r="AC31" s="82">
        <f>HLOOKUP(AE30,$AB$10:$AE$20,AC29)</f>
        <v>1.071</v>
      </c>
      <c r="AD31" s="83"/>
      <c r="AE31" s="81">
        <f>HLOOKUP(AF30,$AB$10:$AE$20,AB29)</f>
        <v>1.004</v>
      </c>
      <c r="AF31" s="82">
        <f>HLOOKUP(AF30,$AB$10:$AE$20,AC29)</f>
        <v>1.071</v>
      </c>
      <c r="AH31" s="57"/>
      <c r="AI31" s="69"/>
      <c r="AJ31" s="80"/>
      <c r="AL31" s="84">
        <f>HLOOKUP(AO30,$AK$10:$AN$20,AL29)</f>
        <v>1.075</v>
      </c>
      <c r="AM31" s="85">
        <f>HLOOKUP(AO30,$AK$10:$AN$20,AM29)</f>
        <v>1.144</v>
      </c>
      <c r="AN31" s="86"/>
      <c r="AO31" s="87">
        <f>HLOOKUP(AP30,$AK$10:$AN$20,AL29)</f>
        <v>1.075</v>
      </c>
      <c r="AP31" s="88">
        <f>HLOOKUP(AP30,$AK$10:$AN$20,AM29)</f>
        <v>1.144</v>
      </c>
      <c r="AR31" s="57"/>
      <c r="AS31" s="69"/>
      <c r="AU31" s="47"/>
      <c r="AV31" s="47"/>
      <c r="AW31" s="52">
        <v>7</v>
      </c>
      <c r="AX31" s="155">
        <f>LOOKUP(AW31,$B$26:$B$45,$P$26:$P$45)</f>
        <v>0.5572493000000001</v>
      </c>
      <c r="AY31" s="149">
        <f>LOOKUP(AY30,$AT$19:$AT$24,$AU$19:$AU$23)</f>
        <v>0.5</v>
      </c>
      <c r="AZ31" s="149"/>
      <c r="BA31" s="149">
        <f>LOOKUP(BA30,$AT$19:$AT$24,$AU$19:$AU$23)</f>
        <v>0.6</v>
      </c>
      <c r="BB31" s="149">
        <f>LOOKUP(AY31,$AU$19:$AU$23,$AV$19:$AV$23)</f>
        <v>1.11</v>
      </c>
      <c r="BC31" s="149">
        <f>LOOKUP(BA31,$AU$19:$AU$23,$AV$19:$AV$23)</f>
        <v>1.11</v>
      </c>
      <c r="BD31" s="155">
        <f>IF(AX31=AT35,AU35,((BC31-BB31)/(BA31-AY31))*(AX31-AY31)+BB31)</f>
        <v>1.11</v>
      </c>
      <c r="BE31" s="69">
        <v>3</v>
      </c>
      <c r="BF31" s="106">
        <f>LOOKUP(BE31,$B$26:$B$45,$Q$26:$Q$45)</f>
        <v>4.6</v>
      </c>
      <c r="BG31" s="107">
        <f>LOOKUP(BG30,$BE$10:$BE$21,$BF$10:$BF$21)</f>
        <v>4.5</v>
      </c>
      <c r="BH31" s="107">
        <f>LOOKUP(BH30,$BE$10:$BE$21,$BF$10:$BF$21)</f>
        <v>5</v>
      </c>
      <c r="BI31" s="106">
        <f>LOOKUP(BE31,$B$26:$B$45,$P$26:$P$45)</f>
        <v>0.5389994000000002</v>
      </c>
      <c r="BJ31" s="94">
        <f>LOOKUP(BJ30,$BF$8:$BK$8,$BF$10:$BI$10)</f>
        <v>0.5</v>
      </c>
      <c r="BK31" s="94">
        <f>LOOKUP(BK30,$BF$8:$BK$8,$BF$10:$BI$10)</f>
        <v>0.55</v>
      </c>
      <c r="BL31" s="108">
        <f>((BJ32-BG32)/(BK31-BJ31))*(BI31-BJ31)+BG32</f>
        <v>0.285</v>
      </c>
      <c r="BM31" s="109">
        <f>((BK32-BH32)/(BK31-BJ31))*(BI31-BJ31)+BH32</f>
        <v>0.258</v>
      </c>
      <c r="BN31" s="110">
        <f>((BM31-BL31)/(BH31-BG31))*(BF31-BG31)+BL31</f>
        <v>0.2796</v>
      </c>
      <c r="BO31"/>
    </row>
    <row r="32" spans="2:67" s="52" customFormat="1" ht="15" customHeight="1" thickBot="1">
      <c r="B32" s="8">
        <v>7</v>
      </c>
      <c r="C32" s="175">
        <f>IF(CálculoMamo2!C52="","",CálculoMamo2!C52)</f>
        <v>45</v>
      </c>
      <c r="D32" s="175">
        <f>IF(CálculoMamo2!D52="","",CálculoMamo2!D52)</f>
        <v>4.1</v>
      </c>
      <c r="E32" s="175">
        <f>IF(CálculoMamo2!E52="","",CálculoMamo2!E52)</f>
        <v>28</v>
      </c>
      <c r="F32" s="175">
        <f>IF(CálculoMamo2!F52="","",CálculoMamo2!F52)</f>
        <v>66</v>
      </c>
      <c r="G32" s="175" t="str">
        <f>IF(CálculoMamo2!G52="","",CálculoMamo2!G52)</f>
        <v>Rh-Al</v>
      </c>
      <c r="J32" s="66">
        <f t="shared" si="0"/>
        <v>4.601571268237936</v>
      </c>
      <c r="K32" s="135">
        <f t="shared" si="1"/>
        <v>5.107744107744109</v>
      </c>
      <c r="L32" s="66">
        <f t="shared" si="2"/>
        <v>1.3184946385454548</v>
      </c>
      <c r="P32" s="126">
        <f t="shared" si="3"/>
        <v>0.5572493000000001</v>
      </c>
      <c r="Q32" s="124">
        <f t="shared" si="4"/>
        <v>4.6</v>
      </c>
      <c r="R32" s="129">
        <f t="shared" si="5"/>
        <v>28.1</v>
      </c>
      <c r="S32" s="129">
        <f t="shared" si="6"/>
        <v>59.4</v>
      </c>
      <c r="T32" s="132">
        <f t="shared" si="7"/>
        <v>24.6</v>
      </c>
      <c r="U32" s="133">
        <f>IF(D32="","",IF(C32&lt;50,AI45,AS45))</f>
        <v>0.9815999999999999</v>
      </c>
      <c r="V32" s="133">
        <f>IF(D32="","",BN43)</f>
        <v>0.2796</v>
      </c>
      <c r="W32" s="134">
        <f t="shared" si="8"/>
        <v>1.044</v>
      </c>
      <c r="X32" s="126">
        <f>BD31</f>
        <v>1.11</v>
      </c>
      <c r="AA32" s="67" t="s">
        <v>21</v>
      </c>
      <c r="AB32" s="67">
        <f>LOOKUP(AA33,$AB$10:$AB$20,$AA$10:$AA$20)</f>
        <v>4</v>
      </c>
      <c r="AC32" s="67">
        <f>AB32+1</f>
        <v>5</v>
      </c>
      <c r="AD32" s="68"/>
      <c r="AE32" s="67">
        <f>LOOKUP(AD33,$AB$10:$AE$10,$AB$8:$AG$8)</f>
        <v>4</v>
      </c>
      <c r="AF32" s="67">
        <f>AE32+1</f>
        <v>5</v>
      </c>
      <c r="AI32" s="69"/>
      <c r="AK32" s="67" t="s">
        <v>21</v>
      </c>
      <c r="AL32" s="67">
        <f>LOOKUP(AK33,$AK$10:$AK$20,$AJ$10:$AJ$20)</f>
        <v>4</v>
      </c>
      <c r="AM32" s="67">
        <f>AL32+1</f>
        <v>5</v>
      </c>
      <c r="AN32" s="68"/>
      <c r="AO32" s="67">
        <f>LOOKUP(AN33,$AB$10:$AE$10,$AB$8:$AG$8)</f>
        <v>4</v>
      </c>
      <c r="AP32" s="67">
        <f>AO32+1</f>
        <v>5</v>
      </c>
      <c r="AS32" s="69"/>
      <c r="AX32" s="153" t="s">
        <v>88</v>
      </c>
      <c r="AY32" s="154">
        <f>LOOKUP(AX33,$AU$19:$AU$23,$AT$19:$AT$24)</f>
        <v>5</v>
      </c>
      <c r="AZ32" s="154"/>
      <c r="BA32" s="154">
        <f>AY32+1</f>
        <v>6</v>
      </c>
      <c r="BB32" s="10"/>
      <c r="BC32" s="10"/>
      <c r="BD32" s="20"/>
      <c r="BE32" s="80"/>
      <c r="BG32" s="111">
        <f>HLOOKUP(BJ31,$BF$10:$BI$21,BG30)</f>
        <v>0.285</v>
      </c>
      <c r="BH32" s="112">
        <f>HLOOKUP(BJ31,$BF$10:$BI$21,BH30)</f>
        <v>0.258</v>
      </c>
      <c r="BI32" s="113"/>
      <c r="BJ32" s="114">
        <f>HLOOKUP(BK31,$BF$10:$BI$21,BG30)</f>
        <v>0.285</v>
      </c>
      <c r="BK32" s="115">
        <f>HLOOKUP(BK31,$BF$10:$BI$21,BH30)</f>
        <v>0.258</v>
      </c>
      <c r="BM32" s="57"/>
      <c r="BN32" s="69"/>
      <c r="BO32"/>
    </row>
    <row r="33" spans="2:67" s="52" customFormat="1" ht="15" customHeight="1" thickBot="1">
      <c r="B33" s="8">
        <v>8</v>
      </c>
      <c r="C33" s="175">
        <f>IF(CálculoMamo2!C53="","",CálculoMamo2!C53)</f>
        <v>43</v>
      </c>
      <c r="D33" s="175">
        <f>IF(CálculoMamo2!D53="","",CálculoMamo2!D53)</f>
        <v>4.4</v>
      </c>
      <c r="E33" s="175">
        <f>IF(CálculoMamo2!E53="","",CálculoMamo2!E53)</f>
        <v>28</v>
      </c>
      <c r="F33" s="175">
        <f>IF(CálculoMamo2!F53="","",CálculoMamo2!F53)</f>
        <v>103</v>
      </c>
      <c r="G33" s="175" t="str">
        <f>IF(CálculoMamo2!G53="","",CálculoMamo2!G53)</f>
        <v>Rh-Al</v>
      </c>
      <c r="J33" s="66">
        <f t="shared" si="0"/>
        <v>7.254331040050848</v>
      </c>
      <c r="K33" s="135">
        <f t="shared" si="1"/>
        <v>8.052307454456441</v>
      </c>
      <c r="L33" s="66">
        <f t="shared" si="2"/>
        <v>1.9916738060256125</v>
      </c>
      <c r="P33" s="126">
        <f t="shared" si="3"/>
        <v>0.5572493000000001</v>
      </c>
      <c r="Q33" s="124">
        <f t="shared" si="4"/>
        <v>4.9</v>
      </c>
      <c r="R33" s="129">
        <f t="shared" si="5"/>
        <v>28.1</v>
      </c>
      <c r="S33" s="129">
        <f t="shared" si="6"/>
        <v>59.1</v>
      </c>
      <c r="T33" s="132">
        <f t="shared" si="7"/>
        <v>24.6</v>
      </c>
      <c r="U33" s="133">
        <f>IF(D33="","",IF(C33&lt;50,AI48,AS48))</f>
        <v>0.9984000000000001</v>
      </c>
      <c r="V33" s="133">
        <f>IF(D33="","",BN46)</f>
        <v>0.26339999999999997</v>
      </c>
      <c r="W33" s="134">
        <f t="shared" si="8"/>
        <v>1.044</v>
      </c>
      <c r="X33" s="126">
        <f>BD33</f>
        <v>1.11</v>
      </c>
      <c r="Z33" s="69">
        <v>3</v>
      </c>
      <c r="AA33" s="70">
        <f>LOOKUP(Z33,$B$26:$B$45,$Q$26:$Q$45)</f>
        <v>4.6</v>
      </c>
      <c r="AB33" s="71">
        <f>LOOKUP(AB32,$AA$10:$AA$20,$AB$10:$AB$20)</f>
        <v>4</v>
      </c>
      <c r="AC33" s="71">
        <f>LOOKUP(AC32,$AA$10:$AA$20,$AB$10:$AB$20)</f>
        <v>5</v>
      </c>
      <c r="AD33" s="70">
        <f>LOOKUP(Z33,$B$26:$B$45,$P$26:$P$45)</f>
        <v>0.5389994000000002</v>
      </c>
      <c r="AE33" s="60">
        <f>LOOKUP(AE32,$AB$8:$AF$8,$AB$10:$AD$10)</f>
        <v>0.5</v>
      </c>
      <c r="AF33" s="60">
        <f>LOOKUP(AF32,$AB$8:$AG$8,$AB$10:$AE$10)</f>
        <v>0.55</v>
      </c>
      <c r="AG33" s="72">
        <f>((AE34-AB34)/(AF33-AE33))*(AD33-AE33)+AB34</f>
        <v>0.948</v>
      </c>
      <c r="AH33" s="73">
        <f>((AF34-AC34)/(AF33-AE33))*(AD33-AE33)+AC34</f>
        <v>1.004</v>
      </c>
      <c r="AI33" s="74">
        <f>((AH33-AG33)/(AC33-AB33))*(AA33-AB33)+AG33</f>
        <v>0.9815999999999999</v>
      </c>
      <c r="AJ33" s="69">
        <v>3</v>
      </c>
      <c r="AK33" s="75">
        <f>LOOKUP(AJ33,$B$26:$B$45,$Q$26:$Q$45)</f>
        <v>4.6</v>
      </c>
      <c r="AL33" s="76">
        <f>LOOKUP(AL32,$AJ$10:$AJ$20,$AK$10:$AK$20)</f>
        <v>4</v>
      </c>
      <c r="AM33" s="76">
        <f>LOOKUP(AM32,$AJ$10:$AJ$20,$AK$10:$AK$20)</f>
        <v>5</v>
      </c>
      <c r="AN33" s="75">
        <f>LOOKUP(AJ33,$B$26:$B$45,$P$26:$P$45)</f>
        <v>0.5389994000000002</v>
      </c>
      <c r="AO33" s="63">
        <f>LOOKUP(AO32,$AB$8:$AF$8,$AB$10:$AD$10)</f>
        <v>0.5</v>
      </c>
      <c r="AP33" s="63">
        <f>LOOKUP(AP32,$AB$8:$AG$8,$AB$10:$AE$10)</f>
        <v>0.55</v>
      </c>
      <c r="AQ33" s="77">
        <f>((AO34-AL34)/(AP33-AO33))*(AN33-AO33)+AL34</f>
        <v>1</v>
      </c>
      <c r="AR33" s="78">
        <f>((AP34-AM34)/(AP33-AO33))*(AN33-AO33)+AM34</f>
        <v>1.075</v>
      </c>
      <c r="AS33" s="79">
        <f>((AR33-AQ33)/(AM33-AL33))*(AK33-AL33)+AQ33</f>
        <v>1.045</v>
      </c>
      <c r="AW33" s="52">
        <v>8</v>
      </c>
      <c r="AX33" s="155">
        <f>LOOKUP(AW33,$B$26:$B$45,$P$26:$P$45)</f>
        <v>0.5572493000000001</v>
      </c>
      <c r="AY33" s="149">
        <f>LOOKUP(AY32,$AT$19:$AT$24,$AU$19:$AU$23)</f>
        <v>0.5</v>
      </c>
      <c r="AZ33" s="149"/>
      <c r="BA33" s="149">
        <f>LOOKUP(BA32,$AT$19:$AT$24,$AU$19:$AU$23)</f>
        <v>0.6</v>
      </c>
      <c r="BB33" s="149">
        <f>LOOKUP(AY33,$AU$19:$AU$23,$AV$19:$AV$23)</f>
        <v>1.11</v>
      </c>
      <c r="BC33" s="149">
        <f>LOOKUP(BA33,$AU$19:$AU$23,$AV$19:$AV$23)</f>
        <v>1.11</v>
      </c>
      <c r="BD33" s="155">
        <f>IF(AX33=AT37,AU37,((BC33-BB33)/(BA33-AY33))*(AX33-AY33)+BB33)</f>
        <v>1.11</v>
      </c>
      <c r="BF33" s="67" t="s">
        <v>21</v>
      </c>
      <c r="BG33" s="67">
        <f>LOOKUP(BF34,$BF$10:$BF$21,$BE$10:$BE$21)</f>
        <v>6</v>
      </c>
      <c r="BH33" s="67">
        <f>BG33+1</f>
        <v>7</v>
      </c>
      <c r="BI33" s="68"/>
      <c r="BJ33" s="67">
        <f>LOOKUP(BI34,$BF$10:$BI$10,$BF$8:$BK$8)</f>
        <v>4</v>
      </c>
      <c r="BK33" s="67">
        <f>BJ33+1</f>
        <v>5</v>
      </c>
      <c r="BN33" s="69"/>
      <c r="BO33"/>
    </row>
    <row r="34" spans="2:67" s="52" customFormat="1" ht="15" customHeight="1" thickBot="1">
      <c r="B34" s="8">
        <v>9</v>
      </c>
      <c r="C34" s="175">
        <f>IF(CálculoMamo2!C54="","",CálculoMamo2!C54)</f>
        <v>43</v>
      </c>
      <c r="D34" s="175">
        <f>IF(CálculoMamo2!D54="","",CálculoMamo2!D54)</f>
        <v>4.8</v>
      </c>
      <c r="E34" s="175">
        <f>IF(CálculoMamo2!E54="","",CálculoMamo2!E54)</f>
        <v>28</v>
      </c>
      <c r="F34" s="175">
        <f>IF(CálculoMamo2!F54="","",CálculoMamo2!F54)</f>
        <v>126</v>
      </c>
      <c r="G34" s="175" t="str">
        <f>IF(CálculoMamo2!G54="","",CálculoMamo2!G54)</f>
        <v>Rh-Al</v>
      </c>
      <c r="J34" s="66">
        <f t="shared" si="0"/>
        <v>8.995585789783759</v>
      </c>
      <c r="K34" s="135">
        <f t="shared" si="1"/>
        <v>9.985100226659974</v>
      </c>
      <c r="L34" s="66">
        <f t="shared" si="2"/>
        <v>2.3544188599834346</v>
      </c>
      <c r="P34" s="126">
        <f t="shared" si="3"/>
        <v>0.5572493000000001</v>
      </c>
      <c r="Q34" s="124">
        <f t="shared" si="4"/>
        <v>5.3</v>
      </c>
      <c r="R34" s="129">
        <f t="shared" si="5"/>
        <v>28.1</v>
      </c>
      <c r="S34" s="129">
        <f t="shared" si="6"/>
        <v>58.7</v>
      </c>
      <c r="T34" s="132">
        <f t="shared" si="7"/>
        <v>24.6</v>
      </c>
      <c r="U34" s="133">
        <f>IF(D34="","",IF(C34&lt;50,AI51,AS51))</f>
        <v>1.0241</v>
      </c>
      <c r="V34" s="133">
        <f>IF(D34="","",BN49)</f>
        <v>0.24480000000000002</v>
      </c>
      <c r="W34" s="134">
        <f t="shared" si="8"/>
        <v>1.044</v>
      </c>
      <c r="X34" s="126">
        <f>BD35</f>
        <v>1.11</v>
      </c>
      <c r="Z34" s="80"/>
      <c r="AB34" s="81">
        <f>HLOOKUP(AE33,$AB$10:$AE$20,AB32)</f>
        <v>0.948</v>
      </c>
      <c r="AC34" s="82">
        <f>HLOOKUP(AE33,$AB$10:$AE$20,AC32)</f>
        <v>1.004</v>
      </c>
      <c r="AD34" s="83"/>
      <c r="AE34" s="81">
        <f>HLOOKUP(AF33,$AB$10:$AE$20,AB32)</f>
        <v>0.948</v>
      </c>
      <c r="AF34" s="82">
        <f>HLOOKUP(AF33,$AB$10:$AE$20,AC32)</f>
        <v>1.004</v>
      </c>
      <c r="AH34" s="57"/>
      <c r="AJ34" s="80"/>
      <c r="AL34" s="87">
        <f>HLOOKUP(AO33,$AK$10:$AN$20,AL32)</f>
        <v>1</v>
      </c>
      <c r="AM34" s="85">
        <f>HLOOKUP(AO33,$AK$10:$AN$20,AM32)</f>
        <v>1.075</v>
      </c>
      <c r="AN34" s="86"/>
      <c r="AO34" s="87">
        <f>HLOOKUP(AP33,$AK$10:$AN$20,AL32)</f>
        <v>1</v>
      </c>
      <c r="AP34" s="88">
        <f>HLOOKUP(AP33,$AK$10:$AN$20,AM32)</f>
        <v>1.075</v>
      </c>
      <c r="AR34" s="57"/>
      <c r="AS34" s="69"/>
      <c r="AX34" s="153" t="s">
        <v>88</v>
      </c>
      <c r="AY34" s="154">
        <f>LOOKUP(AX35,$AU$19:$AU$23,$AT$19:$AT$24)</f>
        <v>5</v>
      </c>
      <c r="AZ34" s="154"/>
      <c r="BA34" s="154">
        <f>AY34+1</f>
        <v>6</v>
      </c>
      <c r="BB34" s="10"/>
      <c r="BC34" s="10"/>
      <c r="BD34" s="20"/>
      <c r="BE34" s="69">
        <v>4</v>
      </c>
      <c r="BF34" s="106">
        <f>LOOKUP(BE34,$B$26:$B$45,$Q$26:$Q$45)</f>
        <v>5.4</v>
      </c>
      <c r="BG34" s="107">
        <f>LOOKUP(BG33,$BE$10:$BE$21,$BF$10:$BF$21)</f>
        <v>5</v>
      </c>
      <c r="BH34" s="107">
        <f>LOOKUP(BH33,$BE$10:$BE$21,$BF$10:$BF$21)</f>
        <v>6</v>
      </c>
      <c r="BI34" s="106">
        <f>LOOKUP(BE34,$B$26:$B$45,$P$26:$P$45)</f>
        <v>0.5284993</v>
      </c>
      <c r="BJ34" s="94">
        <f>LOOKUP(BJ33,$BF$8:$BK$8,$BF$10:$BI$10)</f>
        <v>0.5</v>
      </c>
      <c r="BK34" s="94">
        <f>LOOKUP(BK33,$BF$8:$BK$8,$BF$10:$BI$10)</f>
        <v>0.55</v>
      </c>
      <c r="BL34" s="108">
        <f>((BJ35-BG35)/(BK34-BJ34))*(BI34-BJ34)+BG35</f>
        <v>0.258</v>
      </c>
      <c r="BM34" s="109">
        <f>((BK35-BH35)/(BK34-BJ34))*(BI34-BJ34)+BH35</f>
        <v>0.214</v>
      </c>
      <c r="BN34" s="110">
        <f>((BM34-BL34)/(BH34-BG34))*(BF34-BG34)+BL34</f>
        <v>0.24039999999999997</v>
      </c>
      <c r="BO34"/>
    </row>
    <row r="35" spans="2:67" s="52" customFormat="1" ht="15" customHeight="1" thickBot="1">
      <c r="B35" s="8">
        <v>10</v>
      </c>
      <c r="C35" s="175">
        <f>IF(CálculoMamo2!C55="","",CálculoMamo2!C55)</f>
        <v>58</v>
      </c>
      <c r="D35" s="175">
        <f>IF(CálculoMamo2!D55="","",CálculoMamo2!D55)</f>
        <v>4.9</v>
      </c>
      <c r="E35" s="175">
        <f>IF(CálculoMamo2!E55="","",CálculoMamo2!E55)</f>
        <v>27</v>
      </c>
      <c r="F35" s="175">
        <f>IF(CálculoMamo2!F55="","",CálculoMamo2!F55)</f>
        <v>114</v>
      </c>
      <c r="G35" s="175" t="str">
        <f>IF(CálculoMamo2!G55="","",CálculoMamo2!G55)</f>
        <v>Rh-Al</v>
      </c>
      <c r="J35" s="66">
        <f t="shared" si="0"/>
        <v>6.853476164249336</v>
      </c>
      <c r="K35" s="135">
        <f t="shared" si="1"/>
        <v>7.607358542316764</v>
      </c>
      <c r="L35" s="66">
        <f t="shared" si="2"/>
        <v>1.8965480786948916</v>
      </c>
      <c r="P35" s="126">
        <f t="shared" si="3"/>
        <v>0.5284993</v>
      </c>
      <c r="Q35" s="124">
        <f t="shared" si="4"/>
        <v>5.4</v>
      </c>
      <c r="R35" s="129">
        <f t="shared" si="5"/>
        <v>27</v>
      </c>
      <c r="S35" s="129">
        <f t="shared" si="6"/>
        <v>58.6</v>
      </c>
      <c r="T35" s="132">
        <f t="shared" si="7"/>
        <v>20.644353516654082</v>
      </c>
      <c r="U35" s="133">
        <f>IF(D35="","",IF(C35&lt;50,AI54,AS54))</f>
        <v>1.1026</v>
      </c>
      <c r="V35" s="133">
        <f>IF(D35="","",BN52)</f>
        <v>0.24039999999999997</v>
      </c>
      <c r="W35" s="134">
        <f t="shared" si="8"/>
        <v>1.044</v>
      </c>
      <c r="X35" s="126">
        <f>BD37</f>
        <v>1.11</v>
      </c>
      <c r="AA35" s="67" t="s">
        <v>21</v>
      </c>
      <c r="AB35" s="67">
        <f>LOOKUP(AA36,$AB$10:$AB$20,$AA$10:$AA$20)</f>
        <v>5</v>
      </c>
      <c r="AC35" s="67">
        <f>AB35+1</f>
        <v>6</v>
      </c>
      <c r="AD35" s="68"/>
      <c r="AE35" s="67">
        <f>LOOKUP(AD36,$AB$10:$AE$10,$AB$8:$AG$8)</f>
        <v>4</v>
      </c>
      <c r="AF35" s="67">
        <f>AE35+1</f>
        <v>5</v>
      </c>
      <c r="AI35" s="69"/>
      <c r="AK35" s="67" t="s">
        <v>21</v>
      </c>
      <c r="AL35" s="67">
        <f>LOOKUP(AK36,$AK$10:$AK$20,$AJ$10:$AJ$20)</f>
        <v>5</v>
      </c>
      <c r="AM35" s="67">
        <f>AL35+1</f>
        <v>6</v>
      </c>
      <c r="AN35" s="68"/>
      <c r="AO35" s="67">
        <f>LOOKUP(AN36,$AB$10:$AE$10,$AB$8:$AG$8)</f>
        <v>4</v>
      </c>
      <c r="AP35" s="67">
        <f>AO35+1</f>
        <v>5</v>
      </c>
      <c r="AS35" s="69"/>
      <c r="AW35" s="52">
        <v>9</v>
      </c>
      <c r="AX35" s="155">
        <f>LOOKUP(AW35,$B$26:$B$45,$P$26:$P$45)</f>
        <v>0.5572493000000001</v>
      </c>
      <c r="AY35" s="149">
        <f>LOOKUP(AY34,$AT$19:$AT$24,$AU$19:$AU$23)</f>
        <v>0.5</v>
      </c>
      <c r="AZ35" s="149"/>
      <c r="BA35" s="149">
        <f>LOOKUP(BA34,$AT$19:$AT$24,$AU$19:$AU$23)</f>
        <v>0.6</v>
      </c>
      <c r="BB35" s="149">
        <f>LOOKUP(AY35,$AU$19:$AU$23,$AV$19:$AV$23)</f>
        <v>1.11</v>
      </c>
      <c r="BC35" s="149">
        <f>LOOKUP(BA35,$AU$19:$AU$23,$AV$19:$AV$23)</f>
        <v>1.11</v>
      </c>
      <c r="BD35" s="155">
        <f>IF(AX35=AT39,AU39,((BC35-BB35)/(BA35-AY35))*(AX35-AY35)+BB35)</f>
        <v>1.11</v>
      </c>
      <c r="BE35" s="80"/>
      <c r="BG35" s="111">
        <f>HLOOKUP(BJ34,$BF$10:$BI$21,BG33)</f>
        <v>0.258</v>
      </c>
      <c r="BH35" s="112">
        <f>HLOOKUP(BJ34,$BF$10:$BI$21,BH33)</f>
        <v>0.214</v>
      </c>
      <c r="BI35" s="113"/>
      <c r="BJ35" s="114">
        <f>HLOOKUP(BK34,$BF$10:$BI$21,BG33)</f>
        <v>0.258</v>
      </c>
      <c r="BK35" s="115">
        <f>HLOOKUP(BK34,$BF$10:$BI$21,BH33)</f>
        <v>0.214</v>
      </c>
      <c r="BM35" s="57"/>
      <c r="BN35" s="69"/>
      <c r="BO35"/>
    </row>
    <row r="36" spans="2:67" s="52" customFormat="1" ht="15" customHeight="1" thickBot="1">
      <c r="B36" s="8">
        <v>11</v>
      </c>
      <c r="C36" s="175">
        <f>IF(CálculoMamo2!C56="","",CálculoMamo2!C56)</f>
        <v>58</v>
      </c>
      <c r="D36" s="175">
        <f>IF(CálculoMamo2!D56="","",CálculoMamo2!D56)</f>
        <v>4.9</v>
      </c>
      <c r="E36" s="175">
        <f>IF(CálculoMamo2!E56="","",CálculoMamo2!E56)</f>
        <v>27</v>
      </c>
      <c r="F36" s="175">
        <f>IF(CálculoMamo2!F56="","",CálculoMamo2!F56)</f>
        <v>107</v>
      </c>
      <c r="G36" s="175" t="str">
        <f>IF(CálculoMamo2!G56="","",CálculoMamo2!G56)</f>
        <v>Rh-Al</v>
      </c>
      <c r="J36" s="66">
        <f t="shared" si="0"/>
        <v>6.43264868047964</v>
      </c>
      <c r="K36" s="135">
        <f t="shared" si="1"/>
        <v>7.140240035332401</v>
      </c>
      <c r="L36" s="66">
        <f t="shared" si="2"/>
        <v>1.7800933721083634</v>
      </c>
      <c r="P36" s="126">
        <f t="shared" si="3"/>
        <v>0.5284993</v>
      </c>
      <c r="Q36" s="124">
        <f t="shared" si="4"/>
        <v>5.4</v>
      </c>
      <c r="R36" s="129">
        <f t="shared" si="5"/>
        <v>27</v>
      </c>
      <c r="S36" s="129">
        <f t="shared" si="6"/>
        <v>58.6</v>
      </c>
      <c r="T36" s="132">
        <f t="shared" si="7"/>
        <v>20.644353516654082</v>
      </c>
      <c r="U36" s="133">
        <f>IF(D36="","",IF(C36&lt;50,AI57,AS57))</f>
        <v>1.1026</v>
      </c>
      <c r="V36" s="133">
        <f>IF(D36="","",BN55)</f>
        <v>0.24039999999999997</v>
      </c>
      <c r="W36" s="134">
        <f t="shared" si="8"/>
        <v>1.044</v>
      </c>
      <c r="X36" s="126">
        <f>BD39</f>
        <v>1.11</v>
      </c>
      <c r="Z36" s="69">
        <v>4</v>
      </c>
      <c r="AA36" s="70">
        <f>LOOKUP(Z36,$B$26:$B$45,$Q$26:$Q$45)</f>
        <v>5.4</v>
      </c>
      <c r="AB36" s="71">
        <f>LOOKUP(AB35,$AA$10:$AA$20,$AB$10:$AB$20)</f>
        <v>5</v>
      </c>
      <c r="AC36" s="71">
        <f>LOOKUP(AC35,$AA$10:$AA$20,$AB$10:$AB$20)</f>
        <v>6</v>
      </c>
      <c r="AD36" s="70">
        <f>LOOKUP(Z36,$B$26:$B$45,$P$26:$P$45)</f>
        <v>0.5284993</v>
      </c>
      <c r="AE36" s="60">
        <f>LOOKUP(AE35,$AB$8:$AF$8,$AB$10:$AD$10)</f>
        <v>0.5</v>
      </c>
      <c r="AF36" s="60">
        <f>LOOKUP(AF35,$AB$8:$AG$8,$AB$10:$AE$10)</f>
        <v>0.55</v>
      </c>
      <c r="AG36" s="72">
        <f>((AE37-AB37)/(AF36-AE36))*(AD36-AE36)+AB37</f>
        <v>1.004</v>
      </c>
      <c r="AH36" s="73">
        <f>((AF37-AC37)/(AF36-AE36))*(AD36-AE36)+AC37</f>
        <v>1.071</v>
      </c>
      <c r="AI36" s="74">
        <f>((AH36-AG36)/(AC36-AB36))*(AA36-AB36)+AG36</f>
        <v>1.0308</v>
      </c>
      <c r="AJ36" s="69">
        <v>4</v>
      </c>
      <c r="AK36" s="75">
        <f>LOOKUP(AJ36,$B$26:$B$45,$Q$26:$Q$45)</f>
        <v>5.4</v>
      </c>
      <c r="AL36" s="76">
        <f>LOOKUP(AL35,$AJ$10:$AJ$20,$AK$10:$AK$20)</f>
        <v>5</v>
      </c>
      <c r="AM36" s="76">
        <f>LOOKUP(AM35,$AJ$10:$AJ$20,$AK$10:$AK$20)</f>
        <v>6</v>
      </c>
      <c r="AN36" s="75">
        <f>LOOKUP(AJ36,$B$26:$B$45,$P$26:$P$45)</f>
        <v>0.5284993</v>
      </c>
      <c r="AO36" s="63">
        <f>LOOKUP(AO35,$AB$8:$AF$8,$AB$10:$AD$10)</f>
        <v>0.5</v>
      </c>
      <c r="AP36" s="63">
        <f>LOOKUP(AP35,$AB$8:$AG$8,$AB$10:$AE$10)</f>
        <v>0.55</v>
      </c>
      <c r="AQ36" s="77">
        <f>((AO37-AL37)/(AP36-AO36))*(AN36-AO36)+AL37</f>
        <v>1.075</v>
      </c>
      <c r="AR36" s="78">
        <f>((AP37-AM37)/(AP36-AO36))*(AN36-AO36)+AM37</f>
        <v>1.144</v>
      </c>
      <c r="AS36" s="79">
        <f>((AR36-AQ36)/(AM36-AL36))*(AK36-AL36)+AQ36</f>
        <v>1.1026</v>
      </c>
      <c r="AX36" s="153" t="s">
        <v>88</v>
      </c>
      <c r="AY36" s="154">
        <f>LOOKUP(AX37,$AU$19:$AU$23,$AT$19:$AT$24)</f>
        <v>5</v>
      </c>
      <c r="AZ36" s="154"/>
      <c r="BA36" s="154">
        <f>AY36+1</f>
        <v>6</v>
      </c>
      <c r="BB36" s="10"/>
      <c r="BC36" s="10"/>
      <c r="BD36" s="20"/>
      <c r="BF36" s="67" t="s">
        <v>21</v>
      </c>
      <c r="BG36" s="67">
        <f>LOOKUP(BF37,$BF$10:$BF$21,$BE$10:$BE$21)</f>
        <v>6</v>
      </c>
      <c r="BH36" s="67">
        <f>BG36+1</f>
        <v>7</v>
      </c>
      <c r="BI36" s="68"/>
      <c r="BJ36" s="67">
        <f>LOOKUP(BI37,$BF$10:$BI$10,$BF$8:$BK$8)</f>
        <v>4</v>
      </c>
      <c r="BK36" s="67">
        <f>BJ36+1</f>
        <v>5</v>
      </c>
      <c r="BN36" s="69"/>
      <c r="BO36"/>
    </row>
    <row r="37" spans="2:67" s="52" customFormat="1" ht="15" customHeight="1" thickBot="1">
      <c r="B37" s="8">
        <v>12</v>
      </c>
      <c r="C37" s="175">
        <f>IF(CálculoMamo2!C57="","",CálculoMamo2!C57)</f>
        <v>49</v>
      </c>
      <c r="D37" s="175">
        <f>IF(CálculoMamo2!D57="","",CálculoMamo2!D57)</f>
        <v>5.3</v>
      </c>
      <c r="E37" s="175">
        <f>IF(CálculoMamo2!E57="","",CálculoMamo2!E57)</f>
        <v>28</v>
      </c>
      <c r="F37" s="175">
        <f>IF(CálculoMamo2!F57="","",CálculoMamo2!F57)</f>
        <v>116</v>
      </c>
      <c r="G37" s="175" t="str">
        <f>IF(CálculoMamo2!G57="","",CálculoMamo2!G57)</f>
        <v>Rh-Al</v>
      </c>
      <c r="J37" s="66">
        <f t="shared" si="0"/>
        <v>8.424558047259717</v>
      </c>
      <c r="K37" s="135">
        <f t="shared" si="1"/>
        <v>9.351259432458287</v>
      </c>
      <c r="L37" s="66">
        <f t="shared" si="2"/>
        <v>2.0724509200161547</v>
      </c>
      <c r="P37" s="126">
        <f t="shared" si="3"/>
        <v>0.5572493000000001</v>
      </c>
      <c r="Q37" s="124">
        <f t="shared" si="4"/>
        <v>5.8</v>
      </c>
      <c r="R37" s="129">
        <f t="shared" si="5"/>
        <v>28.1</v>
      </c>
      <c r="S37" s="129">
        <f t="shared" si="6"/>
        <v>58.2</v>
      </c>
      <c r="T37" s="132">
        <f t="shared" si="7"/>
        <v>24.6</v>
      </c>
      <c r="U37" s="133">
        <f>IF(D37="","",IF(C37&lt;50,AI60,AS60))</f>
        <v>1.0575999999999999</v>
      </c>
      <c r="V37" s="133">
        <f>IF(D37="","",BN58)</f>
        <v>0.2228</v>
      </c>
      <c r="W37" s="134">
        <f t="shared" si="8"/>
        <v>1.044</v>
      </c>
      <c r="X37" s="126">
        <f>BD41</f>
        <v>1.11</v>
      </c>
      <c r="Z37" s="80"/>
      <c r="AB37" s="81">
        <f>HLOOKUP(AE36,$AB$10:$AE$20,AB35)</f>
        <v>1.004</v>
      </c>
      <c r="AC37" s="82">
        <f>HLOOKUP(AE36,$AB$10:$AE$20,AC35)</f>
        <v>1.071</v>
      </c>
      <c r="AD37" s="83"/>
      <c r="AE37" s="81">
        <f>HLOOKUP(AF36,$AB$10:$AE$20,AB35)</f>
        <v>1.004</v>
      </c>
      <c r="AF37" s="82">
        <f>HLOOKUP(AF36,$AB$10:$AE$20,AC35)</f>
        <v>1.071</v>
      </c>
      <c r="AH37" s="57"/>
      <c r="AJ37" s="80"/>
      <c r="AL37" s="87">
        <f>HLOOKUP(AO36,$AK$10:$AN$20,AL35)</f>
        <v>1.075</v>
      </c>
      <c r="AM37" s="85">
        <f>HLOOKUP(AO36,$AK$10:$AN$20,AM35)</f>
        <v>1.144</v>
      </c>
      <c r="AN37" s="86"/>
      <c r="AO37" s="87">
        <f>HLOOKUP(AP36,$AK$10:$AN$20,AL35)</f>
        <v>1.075</v>
      </c>
      <c r="AP37" s="88">
        <f>HLOOKUP(AP36,$AK$10:$AN$20,AM35)</f>
        <v>1.144</v>
      </c>
      <c r="AR37" s="57"/>
      <c r="AS37" s="69"/>
      <c r="AW37" s="52">
        <v>10</v>
      </c>
      <c r="AX37" s="155">
        <f>LOOKUP(AW37,$B$26:$B$45,$P$26:$P$45)</f>
        <v>0.5284993</v>
      </c>
      <c r="AY37" s="149">
        <f>LOOKUP(AY36,$AT$19:$AT$24,$AU$19:$AU$23)</f>
        <v>0.5</v>
      </c>
      <c r="AZ37" s="149"/>
      <c r="BA37" s="149">
        <f>LOOKUP(BA36,$AT$19:$AT$24,$AU$19:$AU$23)</f>
        <v>0.6</v>
      </c>
      <c r="BB37" s="149">
        <f>LOOKUP(AY37,$AU$19:$AU$23,$AV$19:$AV$23)</f>
        <v>1.11</v>
      </c>
      <c r="BC37" s="149">
        <f>LOOKUP(BA37,$AU$19:$AU$23,$AV$19:$AV$23)</f>
        <v>1.11</v>
      </c>
      <c r="BD37" s="155">
        <f>IF(AX37=AT41,AU41,((BC37-BB37)/(BA37-AY37))*(AX37-AY37)+BB37)</f>
        <v>1.11</v>
      </c>
      <c r="BE37" s="69">
        <v>5</v>
      </c>
      <c r="BF37" s="106">
        <f>LOOKUP(BE37,$B$26:$B$45,$Q$26:$Q$45)</f>
        <v>5.7</v>
      </c>
      <c r="BG37" s="107">
        <f>LOOKUP(BG36,$BE$10:$BE$21,$BF$10:$BF$21)</f>
        <v>5</v>
      </c>
      <c r="BH37" s="107">
        <f>LOOKUP(BH36,$BE$10:$BE$21,$BF$10:$BF$21)</f>
        <v>6</v>
      </c>
      <c r="BI37" s="106">
        <f>LOOKUP(BE37,$B$26:$B$45,$P$26:$P$45)</f>
        <v>0.5284993</v>
      </c>
      <c r="BJ37" s="94">
        <f>LOOKUP(BJ36,$BF$8:$BK$8,$BF$10:$BI$10)</f>
        <v>0.5</v>
      </c>
      <c r="BK37" s="94">
        <f>LOOKUP(BK36,$BF$8:$BK$8,$BF$10:$BI$10)</f>
        <v>0.55</v>
      </c>
      <c r="BL37" s="108">
        <f>((BJ38-BG38)/(BK37-BJ37))*(BI37-BJ37)+BG38</f>
        <v>0.258</v>
      </c>
      <c r="BM37" s="109">
        <f>((BK38-BH38)/(BK37-BJ37))*(BI37-BJ37)+BH38</f>
        <v>0.214</v>
      </c>
      <c r="BN37" s="110">
        <f>((BM37-BL37)/(BH37-BG37))*(BF37-BG37)+BL37</f>
        <v>0.22719999999999999</v>
      </c>
      <c r="BO37"/>
    </row>
    <row r="38" spans="2:67" s="52" customFormat="1" ht="15" customHeight="1" thickBot="1">
      <c r="B38" s="8">
        <v>13</v>
      </c>
      <c r="C38" s="175">
        <f>IF(CálculoMamo2!C58="","",CálculoMamo2!C58)</f>
        <v>49</v>
      </c>
      <c r="D38" s="175">
        <f>IF(CálculoMamo2!D58="","",CálculoMamo2!D58)</f>
        <v>5.6</v>
      </c>
      <c r="E38" s="175">
        <f>IF(CálculoMamo2!E58="","",CálculoMamo2!E58)</f>
        <v>28</v>
      </c>
      <c r="F38" s="175">
        <f>IF(CálculoMamo2!F58="","",CálculoMamo2!F58)</f>
        <v>126</v>
      </c>
      <c r="G38" s="175" t="str">
        <f>IF(CálculoMamo2!G58="","",CálculoMamo2!G58)</f>
        <v>Rh-Al</v>
      </c>
      <c r="J38" s="66">
        <f t="shared" si="0"/>
        <v>9.24588579559183</v>
      </c>
      <c r="K38" s="135">
        <f t="shared" si="1"/>
        <v>10.262933233106933</v>
      </c>
      <c r="L38" s="66">
        <f t="shared" si="2"/>
        <v>2.1870830124028036</v>
      </c>
      <c r="P38" s="126">
        <f t="shared" si="3"/>
        <v>0.5572493000000001</v>
      </c>
      <c r="Q38" s="124">
        <f t="shared" si="4"/>
        <v>6.1</v>
      </c>
      <c r="R38" s="129">
        <f t="shared" si="5"/>
        <v>28.1</v>
      </c>
      <c r="S38" s="129">
        <f t="shared" si="6"/>
        <v>57.9</v>
      </c>
      <c r="T38" s="132">
        <f t="shared" si="7"/>
        <v>24.6</v>
      </c>
      <c r="U38" s="133">
        <f>IF(D38="","",IF(C38&lt;50,AI63,AS63))</f>
        <v>1.0774</v>
      </c>
      <c r="V38" s="133">
        <f>IF(D38="","",BN61)</f>
        <v>0.21030000000000001</v>
      </c>
      <c r="W38" s="134">
        <f t="shared" si="8"/>
        <v>1.044</v>
      </c>
      <c r="X38" s="126">
        <f>BD43</f>
        <v>1.11</v>
      </c>
      <c r="AA38" s="67" t="s">
        <v>21</v>
      </c>
      <c r="AB38" s="67">
        <f>LOOKUP(AA39,$AB$10:$AB$20,$AA$10:$AA$20)</f>
        <v>5</v>
      </c>
      <c r="AC38" s="67">
        <f>AB38+1</f>
        <v>6</v>
      </c>
      <c r="AD38" s="68"/>
      <c r="AE38" s="67">
        <f>LOOKUP(AD39,$AB$10:$AE$10,$AB$8:$AG$8)</f>
        <v>4</v>
      </c>
      <c r="AF38" s="67">
        <f>AE38+1</f>
        <v>5</v>
      </c>
      <c r="AI38" s="69"/>
      <c r="AK38" s="67" t="s">
        <v>21</v>
      </c>
      <c r="AL38" s="67">
        <f>LOOKUP(AK39,$AK$10:$AK$20,$AJ$10:$AJ$20)</f>
        <v>5</v>
      </c>
      <c r="AM38" s="67">
        <f>AL38+1</f>
        <v>6</v>
      </c>
      <c r="AN38" s="68"/>
      <c r="AO38" s="67">
        <f>LOOKUP(AN39,$AB$10:$AE$10,$AB$8:$AG$8)</f>
        <v>4</v>
      </c>
      <c r="AP38" s="67">
        <f>AO38+1</f>
        <v>5</v>
      </c>
      <c r="AS38" s="69"/>
      <c r="AX38" s="153" t="s">
        <v>88</v>
      </c>
      <c r="AY38" s="154">
        <f>LOOKUP(AX39,$AU$19:$AU$23,$AT$19:$AT$24)</f>
        <v>5</v>
      </c>
      <c r="AZ38" s="154"/>
      <c r="BA38" s="154">
        <f>AY38+1</f>
        <v>6</v>
      </c>
      <c r="BB38" s="10"/>
      <c r="BC38" s="10"/>
      <c r="BD38" s="20"/>
      <c r="BE38" s="80"/>
      <c r="BG38" s="111">
        <f>HLOOKUP(BJ37,$BF$10:$BI$21,BG36)</f>
        <v>0.258</v>
      </c>
      <c r="BH38" s="112">
        <f>HLOOKUP(BJ37,$BF$10:$BI$21,BH36)</f>
        <v>0.214</v>
      </c>
      <c r="BI38" s="113"/>
      <c r="BJ38" s="114">
        <f>HLOOKUP(BK37,$BF$10:$BI$21,BG36)</f>
        <v>0.258</v>
      </c>
      <c r="BK38" s="115">
        <f>HLOOKUP(BK37,$BF$10:$BI$21,BH36)</f>
        <v>0.214</v>
      </c>
      <c r="BM38" s="57"/>
      <c r="BN38" s="69"/>
      <c r="BO38"/>
    </row>
    <row r="39" spans="2:67" s="52" customFormat="1" ht="13.5" customHeight="1" thickBot="1">
      <c r="B39" s="8">
        <v>14</v>
      </c>
      <c r="C39" s="175">
        <f>IF(CálculoMamo2!C59="","",CálculoMamo2!C59)</f>
        <v>56</v>
      </c>
      <c r="D39" s="175">
        <f>IF(CálculoMamo2!D59="","",CálculoMamo2!D59)</f>
        <v>5.1</v>
      </c>
      <c r="E39" s="175">
        <f>IF(CálculoMamo2!E59="","",CálculoMamo2!E59)</f>
        <v>28</v>
      </c>
      <c r="F39" s="175">
        <f>IF(CálculoMamo2!F59="","",CálculoMamo2!F59)</f>
        <v>112</v>
      </c>
      <c r="G39" s="175" t="str">
        <f>IF(CálculoMamo2!G59="","",CálculoMamo2!G59)</f>
        <v>Rh-Al</v>
      </c>
      <c r="J39" s="66">
        <f t="shared" si="0"/>
        <v>8.078438731469321</v>
      </c>
      <c r="K39" s="135">
        <f t="shared" si="1"/>
        <v>8.967066991930947</v>
      </c>
      <c r="L39" s="66">
        <f t="shared" si="2"/>
        <v>2.180651763972228</v>
      </c>
      <c r="P39" s="126">
        <f t="shared" si="3"/>
        <v>0.5572493000000001</v>
      </c>
      <c r="Q39" s="124">
        <f t="shared" si="4"/>
        <v>5.6</v>
      </c>
      <c r="R39" s="129">
        <f t="shared" si="5"/>
        <v>28.1</v>
      </c>
      <c r="S39" s="129">
        <f t="shared" si="6"/>
        <v>58.4</v>
      </c>
      <c r="T39" s="132">
        <f t="shared" si="7"/>
        <v>24.6</v>
      </c>
      <c r="U39" s="133">
        <f>IF(D39="","",IF(C39&lt;50,AI66,AS66))</f>
        <v>1.1163999999999998</v>
      </c>
      <c r="V39" s="133">
        <f>IF(D39="","",BN64)</f>
        <v>0.23160000000000003</v>
      </c>
      <c r="W39" s="134">
        <f t="shared" si="8"/>
        <v>1.044</v>
      </c>
      <c r="X39" s="126">
        <f>BD45</f>
        <v>1.11</v>
      </c>
      <c r="Z39" s="69">
        <v>5</v>
      </c>
      <c r="AA39" s="70">
        <f>LOOKUP(Z39,$B$26:$B$45,$Q$26:$Q$45)</f>
        <v>5.7</v>
      </c>
      <c r="AB39" s="71">
        <f>LOOKUP(AB38,$AA$10:$AA$20,$AB$10:$AB$20)</f>
        <v>5</v>
      </c>
      <c r="AC39" s="71">
        <f>LOOKUP(AC38,$AA$10:$AA$20,$AB$10:$AB$20)</f>
        <v>6</v>
      </c>
      <c r="AD39" s="70">
        <f>LOOKUP(Z39,$B$26:$B$45,$P$26:$P$45)</f>
        <v>0.5284993</v>
      </c>
      <c r="AE39" s="60">
        <f>LOOKUP(AE38,$AB$8:$AF$8,$AB$10:$AD$10)</f>
        <v>0.5</v>
      </c>
      <c r="AF39" s="60">
        <f>LOOKUP(AF38,$AB$8:$AG$8,$AB$10:$AE$10)</f>
        <v>0.55</v>
      </c>
      <c r="AG39" s="72">
        <f>((AE40-AB40)/(AF39-AE39))*(AD39-AE39)+AB40</f>
        <v>1.004</v>
      </c>
      <c r="AH39" s="73">
        <f>((AF40-AC40)/(AF39-AE39))*(AD39-AE39)+AC40</f>
        <v>1.071</v>
      </c>
      <c r="AI39" s="74">
        <f>((AH39-AG39)/(AC39-AB39))*(AA39-AB39)+AG39</f>
        <v>1.0509</v>
      </c>
      <c r="AJ39" s="69">
        <v>5</v>
      </c>
      <c r="AK39" s="75">
        <f>LOOKUP(AJ39,$B$26:$B$45,$Q$26:$Q$45)</f>
        <v>5.7</v>
      </c>
      <c r="AL39" s="76">
        <f>LOOKUP(AL38,$AJ$10:$AJ$20,$AK$10:$AK$20)</f>
        <v>5</v>
      </c>
      <c r="AM39" s="76">
        <f>LOOKUP(AM38,$AJ$10:$AJ$20,$AK$10:$AK$20)</f>
        <v>6</v>
      </c>
      <c r="AN39" s="75">
        <f>LOOKUP(AJ39,$B$26:$B$45,$P$26:$P$45)</f>
        <v>0.5284993</v>
      </c>
      <c r="AO39" s="63">
        <f>LOOKUP(AO38,$AB$8:$AF$8,$AB$10:$AD$10)</f>
        <v>0.5</v>
      </c>
      <c r="AP39" s="63">
        <f>LOOKUP(AP38,$AB$8:$AG$8,$AB$10:$AE$10)</f>
        <v>0.55</v>
      </c>
      <c r="AQ39" s="77">
        <f>((AO40-AL40)/(AP39-AO39))*(AN39-AO39)+AL40</f>
        <v>1.075</v>
      </c>
      <c r="AR39" s="78">
        <f>((AP40-AM40)/(AP39-AO39))*(AN39-AO39)+AM40</f>
        <v>1.144</v>
      </c>
      <c r="AS39" s="79">
        <f>((AR39-AQ39)/(AM39-AL39))*(AK39-AL39)+AQ39</f>
        <v>1.1233</v>
      </c>
      <c r="AW39" s="52">
        <v>11</v>
      </c>
      <c r="AX39" s="155">
        <f>LOOKUP(AW39,$B$26:$B$45,$P$26:$P$45)</f>
        <v>0.5284993</v>
      </c>
      <c r="AY39" s="149">
        <f>LOOKUP(AY38,$AT$19:$AT$24,$AU$19:$AU$23)</f>
        <v>0.5</v>
      </c>
      <c r="AZ39" s="149"/>
      <c r="BA39" s="149">
        <f>LOOKUP(BA38,$AT$19:$AT$24,$AU$19:$AU$23)</f>
        <v>0.6</v>
      </c>
      <c r="BB39" s="149">
        <f>LOOKUP(AY39,$AU$19:$AU$23,$AV$19:$AV$23)</f>
        <v>1.11</v>
      </c>
      <c r="BC39" s="149">
        <f>LOOKUP(BA39,$AU$19:$AU$23,$AV$19:$AV$23)</f>
        <v>1.11</v>
      </c>
      <c r="BD39" s="155">
        <f>IF(AX39=AT43,AU43,((BC39-BB39)/(BA39-AY39))*(AX39-AY39)+BB39)</f>
        <v>1.11</v>
      </c>
      <c r="BF39" s="67" t="s">
        <v>21</v>
      </c>
      <c r="BG39" s="67">
        <f>LOOKUP(BF40,$BF$10:$BF$21,$BE$10:$BE$21)</f>
        <v>4</v>
      </c>
      <c r="BH39" s="67">
        <f>BG39+1</f>
        <v>5</v>
      </c>
      <c r="BI39" s="68"/>
      <c r="BJ39" s="67">
        <f>LOOKUP(BI40,$BF$10:$BI$10,$BF$8:$BK$8)</f>
        <v>3</v>
      </c>
      <c r="BK39" s="67">
        <f>BJ39+1</f>
        <v>4</v>
      </c>
      <c r="BN39" s="69"/>
      <c r="BO39"/>
    </row>
    <row r="40" spans="2:67" s="52" customFormat="1" ht="13.5" customHeight="1" thickBot="1">
      <c r="B40" s="8">
        <v>15</v>
      </c>
      <c r="C40" s="175">
        <f>IF(CálculoMamo2!C60="","",CálculoMamo2!C60)</f>
        <v>56</v>
      </c>
      <c r="D40" s="175">
        <f>IF(CálculoMamo2!D60="","",CálculoMamo2!D60)</f>
        <v>5.5</v>
      </c>
      <c r="E40" s="175">
        <f>IF(CálculoMamo2!E60="","",CálculoMamo2!E60)</f>
        <v>28</v>
      </c>
      <c r="F40" s="175">
        <f>IF(CálculoMamo2!F60="","",CálculoMamo2!F60)</f>
        <v>134</v>
      </c>
      <c r="G40" s="175" t="str">
        <f>IF(CálculoMamo2!G60="","",CálculoMamo2!G60)</f>
        <v>W-Rh</v>
      </c>
      <c r="J40" s="66">
        <f t="shared" si="0"/>
        <v>11.790725326991678</v>
      </c>
      <c r="K40" s="135">
        <f t="shared" si="1"/>
        <v>13.087705112960764</v>
      </c>
      <c r="L40" s="66">
        <f t="shared" si="2"/>
        <v>3.013566772965518</v>
      </c>
      <c r="P40" s="126">
        <f t="shared" si="3"/>
        <v>0.5389994000000002</v>
      </c>
      <c r="Q40" s="124">
        <f t="shared" si="4"/>
        <v>6</v>
      </c>
      <c r="R40" s="129">
        <f t="shared" si="5"/>
        <v>28.1</v>
      </c>
      <c r="S40" s="129">
        <f t="shared" si="6"/>
        <v>58</v>
      </c>
      <c r="T40" s="132">
        <f t="shared" si="7"/>
        <v>29.600000000000005</v>
      </c>
      <c r="U40" s="133">
        <f>IF(D40="","",IF(C40&lt;50,AI69,AS69))</f>
        <v>1.144</v>
      </c>
      <c r="V40" s="133">
        <f>IF(D40="","",BN67)</f>
        <v>0.214</v>
      </c>
      <c r="W40" s="134">
        <f t="shared" si="8"/>
        <v>1.044</v>
      </c>
      <c r="X40" s="126">
        <f>BD47</f>
        <v>1.11</v>
      </c>
      <c r="Z40" s="80"/>
      <c r="AB40" s="81">
        <f>HLOOKUP(AE39,$AB$10:$AE$20,AB38)</f>
        <v>1.004</v>
      </c>
      <c r="AC40" s="82">
        <f>HLOOKUP(AE39,$AB$10:$AE$20,AC38)</f>
        <v>1.071</v>
      </c>
      <c r="AD40" s="83"/>
      <c r="AE40" s="81">
        <f>HLOOKUP(AF39,$AB$10:$AE$20,AB38)</f>
        <v>1.004</v>
      </c>
      <c r="AF40" s="82">
        <f>HLOOKUP(AF39,$AB$10:$AE$20,AC38)</f>
        <v>1.071</v>
      </c>
      <c r="AH40" s="57"/>
      <c r="AJ40" s="80"/>
      <c r="AL40" s="87">
        <f>HLOOKUP(AO39,$AK$10:$AN$20,AL38)</f>
        <v>1.075</v>
      </c>
      <c r="AM40" s="85">
        <f>HLOOKUP(AO39,$AK$10:$AN$20,AM38)</f>
        <v>1.144</v>
      </c>
      <c r="AN40" s="86"/>
      <c r="AO40" s="87">
        <f>HLOOKUP(AP39,$AK$10:$AN$20,AL38)</f>
        <v>1.075</v>
      </c>
      <c r="AP40" s="88">
        <f>HLOOKUP(AP39,$AK$10:$AN$20,AM38)</f>
        <v>1.144</v>
      </c>
      <c r="AR40" s="57"/>
      <c r="AS40" s="69"/>
      <c r="AX40" s="153" t="s">
        <v>88</v>
      </c>
      <c r="AY40" s="154">
        <f>LOOKUP(AX41,$AU$19:$AU$23,$AT$19:$AT$24)</f>
        <v>5</v>
      </c>
      <c r="AZ40" s="154"/>
      <c r="BA40" s="154">
        <f>AY40+1</f>
        <v>6</v>
      </c>
      <c r="BB40" s="10"/>
      <c r="BC40" s="10"/>
      <c r="BD40" s="20"/>
      <c r="BE40" s="69">
        <v>6</v>
      </c>
      <c r="BF40" s="106">
        <f>LOOKUP(BE40,$B$26:$B$45,$Q$26:$Q$45)</f>
        <v>4.4</v>
      </c>
      <c r="BG40" s="107">
        <f>LOOKUP(BG39,$BE$10:$BE$21,$BF$10:$BF$21)</f>
        <v>4</v>
      </c>
      <c r="BH40" s="107">
        <f>LOOKUP(BH39,$BE$10:$BE$21,$BF$10:$BF$21)</f>
        <v>4.5</v>
      </c>
      <c r="BI40" s="106">
        <f>LOOKUP(BE40,$B$26:$B$45,$P$26:$P$45)</f>
        <v>0.49748930000000025</v>
      </c>
      <c r="BJ40" s="94">
        <f>LOOKUP(BJ39,$BF$8:$BK$8,$BF$10:$BI$10)</f>
        <v>0.45</v>
      </c>
      <c r="BK40" s="94">
        <f>LOOKUP(BK39,$BF$8:$BK$8,$BF$10:$BI$10)</f>
        <v>0.5</v>
      </c>
      <c r="BL40" s="108">
        <f>((BJ41-BG41)/(BK40-BJ40))*(BI40-BJ40)+BG41</f>
        <v>0.31654379400000016</v>
      </c>
      <c r="BM40" s="109">
        <f>((BK41-BH41)/(BK40-BJ40))*(BI40-BJ40)+BH41</f>
        <v>0.2836442220000001</v>
      </c>
      <c r="BN40" s="110">
        <f>((BM40-BL40)/(BH40-BG40))*(BF40-BG40)+BL40</f>
        <v>0.2902241364000001</v>
      </c>
      <c r="BO40"/>
    </row>
    <row r="41" spans="2:67" s="52" customFormat="1" ht="13.5" customHeight="1" thickBot="1">
      <c r="B41" s="8">
        <v>16</v>
      </c>
      <c r="C41" s="175">
        <f>IF(CálculoMamo2!C61="","",CálculoMamo2!C61)</f>
        <v>58</v>
      </c>
      <c r="D41" s="175">
        <f>IF(CálculoMamo2!D61="","",CálculoMamo2!D61)</f>
        <v>4.9</v>
      </c>
      <c r="E41" s="175">
        <f>IF(CálculoMamo2!E61="","",CálculoMamo2!E61)</f>
        <v>27</v>
      </c>
      <c r="F41" s="175">
        <f>IF(CálculoMamo2!F61="","",CálculoMamo2!F61)</f>
        <v>107</v>
      </c>
      <c r="G41" s="175" t="str">
        <f>IF(CálculoMamo2!G61="","",CálculoMamo2!G61)</f>
        <v>W-Rh</v>
      </c>
      <c r="J41" s="66">
        <f t="shared" si="0"/>
        <v>8.528818010359128</v>
      </c>
      <c r="K41" s="135">
        <f t="shared" si="1"/>
        <v>9.466987991498632</v>
      </c>
      <c r="L41" s="66">
        <f t="shared" si="2"/>
        <v>2.360161912499579</v>
      </c>
      <c r="P41" s="126">
        <f t="shared" si="3"/>
        <v>0.5283994000000002</v>
      </c>
      <c r="Q41" s="124">
        <f t="shared" si="4"/>
        <v>5.4</v>
      </c>
      <c r="R41" s="129">
        <f t="shared" si="5"/>
        <v>27</v>
      </c>
      <c r="S41" s="129">
        <f t="shared" si="6"/>
        <v>58.6</v>
      </c>
      <c r="T41" s="132">
        <f t="shared" si="7"/>
        <v>27.37160737836713</v>
      </c>
      <c r="U41" s="133">
        <f>IF(D41="","",IF(C41&lt;50,AI72,AS72))</f>
        <v>1.1026</v>
      </c>
      <c r="V41" s="133">
        <f>IF(D41="","",BN70)</f>
        <v>0.24039999999999997</v>
      </c>
      <c r="W41" s="134">
        <f t="shared" si="8"/>
        <v>1.044</v>
      </c>
      <c r="X41" s="126">
        <f>BD49</f>
        <v>1.11</v>
      </c>
      <c r="AA41" s="67" t="s">
        <v>21</v>
      </c>
      <c r="AB41" s="67">
        <f>LOOKUP(AA42,$AB$10:$AB$20,$AA$10:$AA$20)</f>
        <v>4</v>
      </c>
      <c r="AC41" s="67">
        <f>AB41+1</f>
        <v>5</v>
      </c>
      <c r="AD41" s="68"/>
      <c r="AE41" s="67">
        <f>LOOKUP(AD42,$AB$10:$AE$10,$AB$8:$AG$8)</f>
        <v>3</v>
      </c>
      <c r="AF41" s="67">
        <f>AE41+1</f>
        <v>4</v>
      </c>
      <c r="AI41" s="69"/>
      <c r="AK41" s="67" t="s">
        <v>21</v>
      </c>
      <c r="AL41" s="67">
        <f>LOOKUP(AK42,$AK$10:$AK$20,$AJ$10:$AJ$20)</f>
        <v>4</v>
      </c>
      <c r="AM41" s="67">
        <f>AL41+1</f>
        <v>5</v>
      </c>
      <c r="AN41" s="68"/>
      <c r="AO41" s="67">
        <f>LOOKUP(AN42,$AB$10:$AE$10,$AB$8:$AG$8)</f>
        <v>3</v>
      </c>
      <c r="AP41" s="67">
        <f>AO41+1</f>
        <v>4</v>
      </c>
      <c r="AS41" s="69"/>
      <c r="AW41" s="52">
        <v>12</v>
      </c>
      <c r="AX41" s="155">
        <f>LOOKUP(AW41,$B$26:$B$45,$P$26:$P$45)</f>
        <v>0.5572493000000001</v>
      </c>
      <c r="AY41" s="149">
        <f>LOOKUP(AY40,$AT$19:$AT$24,$AU$19:$AU$23)</f>
        <v>0.5</v>
      </c>
      <c r="AZ41" s="149"/>
      <c r="BA41" s="149">
        <f>LOOKUP(BA40,$AT$19:$AT$24,$AU$19:$AU$23)</f>
        <v>0.6</v>
      </c>
      <c r="BB41" s="149">
        <f>LOOKUP(AY41,$AU$19:$AU$23,$AV$19:$AV$23)</f>
        <v>1.11</v>
      </c>
      <c r="BC41" s="149">
        <f>LOOKUP(BA41,$AU$19:$AU$23,$AV$19:$AV$23)</f>
        <v>1.11</v>
      </c>
      <c r="BD41" s="155">
        <f>IF(AX41=AT45,AU45,((BC41-BB41)/(BA41-AY41))*(AX41-AY41)+BB41)</f>
        <v>1.11</v>
      </c>
      <c r="BE41" s="80"/>
      <c r="BG41" s="111">
        <f>HLOOKUP(BJ40,$BF$10:$BI$21,BG39)</f>
        <v>0.289</v>
      </c>
      <c r="BH41" s="112">
        <f>HLOOKUP(BJ40,$BF$10:$BI$21,BH39)</f>
        <v>0.258</v>
      </c>
      <c r="BI41" s="113"/>
      <c r="BJ41" s="114">
        <f>HLOOKUP(BK40,$BF$10:$BI$21,BG39)</f>
        <v>0.318</v>
      </c>
      <c r="BK41" s="115">
        <f>HLOOKUP(BK40,$BF$10:$BI$21,BH39)</f>
        <v>0.285</v>
      </c>
      <c r="BM41" s="57"/>
      <c r="BN41" s="69"/>
      <c r="BO41"/>
    </row>
    <row r="42" spans="2:67" s="52" customFormat="1" ht="13.5" customHeight="1" thickBot="1">
      <c r="B42" s="8">
        <v>17</v>
      </c>
      <c r="C42" s="175">
        <f>IF(CálculoMamo2!C62="","",CálculoMamo2!C62)</f>
        <v>49</v>
      </c>
      <c r="D42" s="175">
        <f>IF(CálculoMamo2!D62="","",CálculoMamo2!D62)</f>
        <v>5.3</v>
      </c>
      <c r="E42" s="175">
        <f>IF(CálculoMamo2!E62="","",CálculoMamo2!E62)</f>
        <v>28</v>
      </c>
      <c r="F42" s="175">
        <f>IF(CálculoMamo2!F62="","",CálculoMamo2!F62)</f>
        <v>116</v>
      </c>
      <c r="G42" s="175" t="str">
        <f>IF(CálculoMamo2!G62="","",CálculoMamo2!G62)</f>
        <v>W-Rh</v>
      </c>
      <c r="J42" s="66">
        <f t="shared" si="0"/>
        <v>10.136866593450714</v>
      </c>
      <c r="K42" s="135">
        <f t="shared" si="1"/>
        <v>11.251921918730293</v>
      </c>
      <c r="L42" s="66">
        <f t="shared" si="2"/>
        <v>2.493680781808056</v>
      </c>
      <c r="P42" s="126">
        <f t="shared" si="3"/>
        <v>0.5389994000000002</v>
      </c>
      <c r="Q42" s="124">
        <f t="shared" si="4"/>
        <v>5.8</v>
      </c>
      <c r="R42" s="129">
        <f t="shared" si="5"/>
        <v>28.1</v>
      </c>
      <c r="S42" s="129">
        <f t="shared" si="6"/>
        <v>58.2</v>
      </c>
      <c r="T42" s="132">
        <f t="shared" si="7"/>
        <v>29.600000000000005</v>
      </c>
      <c r="U42" s="133">
        <f>IF(D42="","",IF(C42&lt;50,AI75,AS75))</f>
        <v>1.0575999999999999</v>
      </c>
      <c r="V42" s="133">
        <f>IF(D42="","",BN73)</f>
        <v>0.2228</v>
      </c>
      <c r="W42" s="134">
        <f t="shared" si="8"/>
        <v>1.044</v>
      </c>
      <c r="X42" s="126">
        <f>BD51</f>
        <v>1.11</v>
      </c>
      <c r="Z42" s="69">
        <v>6</v>
      </c>
      <c r="AA42" s="70">
        <f>LOOKUP(Z42,$B$26:$B$45,$Q$26:$Q$45)</f>
        <v>4.4</v>
      </c>
      <c r="AB42" s="71">
        <f>LOOKUP(AB41,$AA$10:$AA$20,$AB$10:$AB$20)</f>
        <v>4</v>
      </c>
      <c r="AC42" s="71">
        <f>LOOKUP(AC41,$AA$10:$AA$20,$AB$10:$AB$20)</f>
        <v>5</v>
      </c>
      <c r="AD42" s="70">
        <f>LOOKUP(Z42,$B$26:$B$45,$P$26:$P$45)</f>
        <v>0.49748930000000025</v>
      </c>
      <c r="AE42" s="60">
        <f>LOOKUP(AE41,$AB$8:$AF$8,$AB$10:$AD$10)</f>
        <v>0.45</v>
      </c>
      <c r="AF42" s="60">
        <f>LOOKUP(AF41,$AB$8:$AG$8,$AB$10:$AE$10)</f>
        <v>0.5</v>
      </c>
      <c r="AG42" s="72">
        <f>((AE43-AB43)/(AF42-AE42))*(AD42-AE42)+AB43</f>
        <v>0.9479497859999999</v>
      </c>
      <c r="AH42" s="73">
        <f>((AF43-AC43)/(AF42-AE42))*(AD42-AE42)+AC43</f>
        <v>1.004</v>
      </c>
      <c r="AI42" s="74">
        <f>((AH42-AG42)/(AC42-AB42))*(AA42-AB42)+AG42</f>
        <v>0.9703698716</v>
      </c>
      <c r="AJ42" s="69">
        <v>6</v>
      </c>
      <c r="AK42" s="75">
        <f>LOOKUP(AJ42,$B$26:$B$45,$Q$26:$Q$45)</f>
        <v>4.4</v>
      </c>
      <c r="AL42" s="76">
        <f>LOOKUP(AL41,$AJ$10:$AJ$20,$AK$10:$AK$20)</f>
        <v>4</v>
      </c>
      <c r="AM42" s="76">
        <f>LOOKUP(AM41,$AJ$10:$AJ$20,$AK$10:$AK$20)</f>
        <v>5</v>
      </c>
      <c r="AN42" s="75">
        <f>LOOKUP(AJ42,$B$26:$B$45,$P$26:$P$45)</f>
        <v>0.49748930000000025</v>
      </c>
      <c r="AO42" s="63">
        <f>LOOKUP(AO41,$AB$8:$AF$8,$AB$10:$AD$10)</f>
        <v>0.45</v>
      </c>
      <c r="AP42" s="63">
        <f>LOOKUP(AP41,$AB$8:$AG$8,$AB$10:$AE$10)</f>
        <v>0.5</v>
      </c>
      <c r="AQ42" s="77">
        <f>((AO43-AL43)/(AP42-AO42))*(AN42-AO42)+AL43</f>
        <v>1</v>
      </c>
      <c r="AR42" s="78">
        <f>((AP43-AM43)/(AP42-AO42))*(AN42-AO42)+AM43</f>
        <v>1.0751506419999999</v>
      </c>
      <c r="AS42" s="79">
        <f>((AR42-AQ42)/(AM42-AL42))*(AK42-AL42)+AQ42</f>
        <v>1.0300602568</v>
      </c>
      <c r="AX42" s="153" t="s">
        <v>88</v>
      </c>
      <c r="AY42" s="154">
        <f>LOOKUP(AX43,$AU$19:$AU$23,$AT$19:$AT$24)</f>
        <v>5</v>
      </c>
      <c r="AZ42" s="154"/>
      <c r="BA42" s="154">
        <f>AY42+1</f>
        <v>6</v>
      </c>
      <c r="BB42" s="10"/>
      <c r="BC42" s="10"/>
      <c r="BD42" s="20"/>
      <c r="BF42" s="67" t="s">
        <v>21</v>
      </c>
      <c r="BG42" s="67">
        <f>LOOKUP(BF43,$BF$10:$BF$21,$BE$10:$BE$21)</f>
        <v>5</v>
      </c>
      <c r="BH42" s="67">
        <f>BG42+1</f>
        <v>6</v>
      </c>
      <c r="BI42" s="68"/>
      <c r="BJ42" s="67">
        <f>LOOKUP(BI43,$BF$10:$BI$10,$BF$8:$BK$8)</f>
        <v>4</v>
      </c>
      <c r="BK42" s="67">
        <f>BJ42+1</f>
        <v>5</v>
      </c>
      <c r="BN42" s="69"/>
      <c r="BO42"/>
    </row>
    <row r="43" spans="2:67" s="52" customFormat="1" ht="13.5" customHeight="1" thickBot="1">
      <c r="B43" s="8">
        <v>18</v>
      </c>
      <c r="C43" s="175">
        <f>IF(CálculoMamo2!C63="","",CálculoMamo2!C63)</f>
        <v>49</v>
      </c>
      <c r="D43" s="175">
        <f>IF(CálculoMamo2!D63="","",CálculoMamo2!D63)</f>
        <v>5.6</v>
      </c>
      <c r="E43" s="175">
        <f>IF(CálculoMamo2!E63="","",CálculoMamo2!E63)</f>
        <v>28</v>
      </c>
      <c r="F43" s="175">
        <f>IF(CálculoMamo2!F63="","",CálculoMamo2!F63)</f>
        <v>126</v>
      </c>
      <c r="G43" s="175" t="str">
        <f>IF(CálculoMamo2!G63="","",CálculoMamo2!G63)</f>
        <v>W-Rh</v>
      </c>
      <c r="J43" s="66">
        <f t="shared" si="0"/>
        <v>11.125130875996673</v>
      </c>
      <c r="K43" s="135">
        <f t="shared" si="1"/>
        <v>12.348895272356309</v>
      </c>
      <c r="L43" s="66">
        <f t="shared" si="2"/>
        <v>2.6316120799643485</v>
      </c>
      <c r="P43" s="126">
        <f t="shared" si="3"/>
        <v>0.5389994000000002</v>
      </c>
      <c r="Q43" s="124">
        <f t="shared" si="4"/>
        <v>6.1</v>
      </c>
      <c r="R43" s="129">
        <f t="shared" si="5"/>
        <v>28.1</v>
      </c>
      <c r="S43" s="129">
        <f t="shared" si="6"/>
        <v>57.9</v>
      </c>
      <c r="T43" s="132">
        <f t="shared" si="7"/>
        <v>29.600000000000005</v>
      </c>
      <c r="U43" s="133">
        <f>IF(D43="","",IF(C43&lt;50,AI78,AS78))</f>
        <v>1.0774</v>
      </c>
      <c r="V43" s="133">
        <f>IF(D43="","",BN76)</f>
        <v>0.21030000000000001</v>
      </c>
      <c r="W43" s="134">
        <f t="shared" si="8"/>
        <v>1.044</v>
      </c>
      <c r="X43" s="126">
        <f>BD53</f>
        <v>1.11</v>
      </c>
      <c r="Z43" s="80"/>
      <c r="AB43" s="81">
        <f>HLOOKUP(AE42,$AB$10:$AE$20,AB41)</f>
        <v>0.947</v>
      </c>
      <c r="AC43" s="82">
        <f>HLOOKUP(AE42,$AB$10:$AE$20,AC41)</f>
        <v>1.004</v>
      </c>
      <c r="AD43" s="83"/>
      <c r="AE43" s="81">
        <f>HLOOKUP(AF42,$AB$10:$AE$20,AB41)</f>
        <v>0.948</v>
      </c>
      <c r="AF43" s="82">
        <f>HLOOKUP(AF42,$AB$10:$AE$20,AC41)</f>
        <v>1.004</v>
      </c>
      <c r="AH43" s="57"/>
      <c r="AJ43" s="80"/>
      <c r="AL43" s="87">
        <f>HLOOKUP(AO42,$AK$10:$AN$20,AL41)</f>
        <v>1</v>
      </c>
      <c r="AM43" s="85">
        <f>HLOOKUP(AO42,$AK$10:$AN$20,AM41)</f>
        <v>1.078</v>
      </c>
      <c r="AN43" s="86"/>
      <c r="AO43" s="87">
        <f>HLOOKUP(AP42,$AK$10:$AN$20,AL41)</f>
        <v>1</v>
      </c>
      <c r="AP43" s="88">
        <f>HLOOKUP(AP42,$AK$10:$AN$20,AM41)</f>
        <v>1.075</v>
      </c>
      <c r="AR43" s="57"/>
      <c r="AS43" s="69"/>
      <c r="AW43" s="52">
        <v>13</v>
      </c>
      <c r="AX43" s="155">
        <f>LOOKUP(AW43,$B$26:$B$45,$P$26:$P$45)</f>
        <v>0.5572493000000001</v>
      </c>
      <c r="AY43" s="149">
        <f>LOOKUP(AY42,$AT$19:$AT$24,$AU$19:$AU$23)</f>
        <v>0.5</v>
      </c>
      <c r="AZ43" s="149"/>
      <c r="BA43" s="149">
        <f>LOOKUP(BA42,$AT$19:$AT$24,$AU$19:$AU$23)</f>
        <v>0.6</v>
      </c>
      <c r="BB43" s="149">
        <f>LOOKUP(AY43,$AU$19:$AU$23,$AV$19:$AV$23)</f>
        <v>1.11</v>
      </c>
      <c r="BC43" s="149">
        <f>LOOKUP(BA43,$AU$19:$AU$23,$AV$19:$AV$23)</f>
        <v>1.11</v>
      </c>
      <c r="BD43" s="155">
        <f>IF(AX43=AT47,AU47,((BC43-BB43)/(BA43-AY43))*(AX43-AY43)+BB43)</f>
        <v>1.11</v>
      </c>
      <c r="BE43" s="69">
        <v>7</v>
      </c>
      <c r="BF43" s="106">
        <f>LOOKUP(BE43,$B$26:$B$45,$Q$26:$Q$45)</f>
        <v>4.6</v>
      </c>
      <c r="BG43" s="107">
        <f>LOOKUP(BG42,$BE$10:$BE$21,$BF$10:$BF$21)</f>
        <v>4.5</v>
      </c>
      <c r="BH43" s="107">
        <f>LOOKUP(BH42,$BE$10:$BE$21,$BF$10:$BF$21)</f>
        <v>5</v>
      </c>
      <c r="BI43" s="106">
        <f>LOOKUP(BE43,$B$26:$B$45,$P$26:$P$45)</f>
        <v>0.5572493000000001</v>
      </c>
      <c r="BJ43" s="94">
        <f>LOOKUP(BJ42,$BF$8:$BK$8,$BF$10:$BI$10)</f>
        <v>0.5</v>
      </c>
      <c r="BK43" s="94">
        <f>LOOKUP(BK42,$BF$8:$BK$8,$BF$10:$BI$10)</f>
        <v>0.55</v>
      </c>
      <c r="BL43" s="108">
        <f>((BJ44-BG44)/(BK43-BJ43))*(BI43-BJ43)+BG44</f>
        <v>0.285</v>
      </c>
      <c r="BM43" s="109">
        <f>((BK44-BH44)/(BK43-BJ43))*(BI43-BJ43)+BH44</f>
        <v>0.258</v>
      </c>
      <c r="BN43" s="110">
        <f>((BM43-BL43)/(BH43-BG43))*(BF43-BG43)+BL43</f>
        <v>0.2796</v>
      </c>
      <c r="BO43"/>
    </row>
    <row r="44" spans="2:67" s="52" customFormat="1" ht="13.5" customHeight="1" thickBot="1">
      <c r="B44" s="8">
        <v>19</v>
      </c>
      <c r="C44" s="175">
        <f>IF(CálculoMamo2!C64="","",CálculoMamo2!C64)</f>
        <v>56</v>
      </c>
      <c r="D44" s="175">
        <f>IF(CálculoMamo2!D64="","",CálculoMamo2!D64)</f>
        <v>5.1</v>
      </c>
      <c r="E44" s="175">
        <f>IF(CálculoMamo2!E64="","",CálculoMamo2!E64)</f>
        <v>28</v>
      </c>
      <c r="F44" s="175">
        <f>IF(CálculoMamo2!F64="","",CálculoMamo2!F64)</f>
        <v>112</v>
      </c>
      <c r="G44" s="175" t="str">
        <f>IF(CálculoMamo2!G64="","",CálculoMamo2!G64)</f>
        <v>W-Rh</v>
      </c>
      <c r="J44" s="66">
        <f t="shared" si="0"/>
        <v>9.720397823231378</v>
      </c>
      <c r="K44" s="135">
        <f t="shared" si="1"/>
        <v>10.789641583786832</v>
      </c>
      <c r="L44" s="66">
        <f t="shared" si="2"/>
        <v>2.623873667218616</v>
      </c>
      <c r="P44" s="126">
        <f t="shared" si="3"/>
        <v>0.5389994000000002</v>
      </c>
      <c r="Q44" s="124">
        <f t="shared" si="4"/>
        <v>5.6</v>
      </c>
      <c r="R44" s="129">
        <f t="shared" si="5"/>
        <v>28.1</v>
      </c>
      <c r="S44" s="129">
        <f t="shared" si="6"/>
        <v>58.4</v>
      </c>
      <c r="T44" s="132">
        <f t="shared" si="7"/>
        <v>29.600000000000005</v>
      </c>
      <c r="U44" s="133">
        <f>IF(D44="","",IF(C44&lt;50,AI81,AS81))</f>
        <v>1.1163999999999998</v>
      </c>
      <c r="V44" s="133">
        <f>IF(D44="","",BN79)</f>
        <v>0.23160000000000003</v>
      </c>
      <c r="W44" s="134">
        <f t="shared" si="8"/>
        <v>1.044</v>
      </c>
      <c r="X44" s="126">
        <f>BD55</f>
        <v>1.11</v>
      </c>
      <c r="AA44" s="67" t="s">
        <v>21</v>
      </c>
      <c r="AB44" s="67">
        <f>LOOKUP(AA45,$AB$10:$AB$20,$AA$10:$AA$20)</f>
        <v>4</v>
      </c>
      <c r="AC44" s="67">
        <f>AB44+1</f>
        <v>5</v>
      </c>
      <c r="AD44" s="68"/>
      <c r="AE44" s="67">
        <f>LOOKUP(AD45,$AB$10:$AE$10,$AB$8:$AG$8)</f>
        <v>4</v>
      </c>
      <c r="AF44" s="67">
        <f>AE44+1</f>
        <v>5</v>
      </c>
      <c r="AI44" s="69"/>
      <c r="AK44" s="67" t="s">
        <v>21</v>
      </c>
      <c r="AL44" s="67">
        <f>LOOKUP(AK45,$AK$10:$AK$20,$AJ$10:$AJ$20)</f>
        <v>4</v>
      </c>
      <c r="AM44" s="67">
        <f>AL44+1</f>
        <v>5</v>
      </c>
      <c r="AN44" s="68"/>
      <c r="AO44" s="67">
        <f>LOOKUP(AN45,$AB$10:$AE$10,$AB$8:$AG$8)</f>
        <v>4</v>
      </c>
      <c r="AP44" s="67">
        <f>AO44+1</f>
        <v>5</v>
      </c>
      <c r="AS44" s="69"/>
      <c r="AX44" s="153" t="s">
        <v>88</v>
      </c>
      <c r="AY44" s="154">
        <f>LOOKUP(AX45,$AU$19:$AU$23,$AT$19:$AT$24)</f>
        <v>5</v>
      </c>
      <c r="AZ44" s="154"/>
      <c r="BA44" s="154">
        <f>AY44+1</f>
        <v>6</v>
      </c>
      <c r="BB44" s="10"/>
      <c r="BC44" s="10"/>
      <c r="BD44" s="20"/>
      <c r="BE44" s="80"/>
      <c r="BG44" s="111">
        <f>HLOOKUP(BJ43,$BF$10:$BI$21,BG42)</f>
        <v>0.285</v>
      </c>
      <c r="BH44" s="112">
        <f>HLOOKUP(BJ43,$BF$10:$BI$21,BH42)</f>
        <v>0.258</v>
      </c>
      <c r="BI44" s="113"/>
      <c r="BJ44" s="114">
        <f>HLOOKUP(BK43,$BF$10:$BI$21,BG42)</f>
        <v>0.285</v>
      </c>
      <c r="BK44" s="115">
        <f>HLOOKUP(BK43,$BF$10:$BI$21,BH42)</f>
        <v>0.258</v>
      </c>
      <c r="BM44" s="57"/>
      <c r="BN44" s="69"/>
      <c r="BO44"/>
    </row>
    <row r="45" spans="2:67" s="52" customFormat="1" ht="15" customHeight="1" thickBot="1">
      <c r="B45" s="8">
        <v>20</v>
      </c>
      <c r="C45" s="175">
        <f>IF(CálculoMamo2!C65="","",CálculoMamo2!C65)</f>
        <v>56</v>
      </c>
      <c r="D45" s="175">
        <f>IF(CálculoMamo2!D65="","",CálculoMamo2!D65)</f>
        <v>5.1</v>
      </c>
      <c r="E45" s="175">
        <f>IF(CálculoMamo2!E65="","",CálculoMamo2!E65)</f>
        <v>28</v>
      </c>
      <c r="F45" s="175">
        <f>IF(CálculoMamo2!F65="","",CálculoMamo2!F65)</f>
        <v>113</v>
      </c>
      <c r="G45" s="175" t="str">
        <f>IF(CálculoMamo2!G65="","",CálculoMamo2!G65)</f>
        <v>W-Rh</v>
      </c>
      <c r="J45" s="66">
        <f t="shared" si="0"/>
        <v>9.80718708951023</v>
      </c>
      <c r="K45" s="135">
        <f t="shared" si="1"/>
        <v>10.885977669356356</v>
      </c>
      <c r="L45" s="66">
        <f t="shared" si="2"/>
        <v>2.647301110675925</v>
      </c>
      <c r="P45" s="126">
        <f t="shared" si="3"/>
        <v>0.5389994000000002</v>
      </c>
      <c r="Q45" s="124">
        <f t="shared" si="4"/>
        <v>5.6</v>
      </c>
      <c r="R45" s="129">
        <f t="shared" si="5"/>
        <v>28.1</v>
      </c>
      <c r="S45" s="129">
        <f t="shared" si="6"/>
        <v>58.4</v>
      </c>
      <c r="T45" s="132">
        <f t="shared" si="7"/>
        <v>29.600000000000005</v>
      </c>
      <c r="U45" s="133">
        <f>IF(D45="","",IF(C45&lt;50,AI84,AS84))</f>
        <v>1.1163999999999998</v>
      </c>
      <c r="V45" s="133">
        <f>IF(D45="","",BN82)</f>
        <v>0.23160000000000003</v>
      </c>
      <c r="W45" s="134">
        <f t="shared" si="8"/>
        <v>1.044</v>
      </c>
      <c r="X45" s="126">
        <f>BD57</f>
        <v>1.11</v>
      </c>
      <c r="Z45" s="69">
        <v>7</v>
      </c>
      <c r="AA45" s="70">
        <f>LOOKUP(Z45,$B$26:$B$45,$Q$26:$Q$45)</f>
        <v>4.6</v>
      </c>
      <c r="AB45" s="71">
        <f>LOOKUP(AB44,$AA$10:$AA$20,$AB$10:$AB$20)</f>
        <v>4</v>
      </c>
      <c r="AC45" s="71">
        <f>LOOKUP(AC44,$AA$10:$AA$20,$AB$10:$AB$20)</f>
        <v>5</v>
      </c>
      <c r="AD45" s="70">
        <f>LOOKUP(Z45,$B$26:$B$45,$P$26:$P$45)</f>
        <v>0.5572493000000001</v>
      </c>
      <c r="AE45" s="60">
        <f>LOOKUP(AE44,$AB$8:$AF$8,$AB$10:$AD$10)</f>
        <v>0.5</v>
      </c>
      <c r="AF45" s="60">
        <f>LOOKUP(AF44,$AB$8:$AG$8,$AB$10:$AE$10)</f>
        <v>0.55</v>
      </c>
      <c r="AG45" s="72">
        <f>((AE46-AB46)/(AF45-AE45))*(AD45-AE45)+AB46</f>
        <v>0.948</v>
      </c>
      <c r="AH45" s="73">
        <f>((AF46-AC46)/(AF45-AE45))*(AD45-AE45)+AC46</f>
        <v>1.004</v>
      </c>
      <c r="AI45" s="74">
        <f>((AH45-AG45)/(AC45-AB45))*(AA45-AB45)+AG45</f>
        <v>0.9815999999999999</v>
      </c>
      <c r="AJ45" s="69">
        <v>7</v>
      </c>
      <c r="AK45" s="75">
        <f>LOOKUP(AJ45,$B$26:$B$45,$Q$26:$Q$45)</f>
        <v>4.6</v>
      </c>
      <c r="AL45" s="76">
        <f>LOOKUP(AL44,$AJ$10:$AJ$20,$AK$10:$AK$20)</f>
        <v>4</v>
      </c>
      <c r="AM45" s="76">
        <f>LOOKUP(AM44,$AJ$10:$AJ$20,$AK$10:$AK$20)</f>
        <v>5</v>
      </c>
      <c r="AN45" s="75">
        <f>LOOKUP(AJ45,$B$26:$B$45,$P$26:$P$45)</f>
        <v>0.5572493000000001</v>
      </c>
      <c r="AO45" s="63">
        <f>LOOKUP(AO44,$AB$8:$AF$8,$AB$10:$AD$10)</f>
        <v>0.5</v>
      </c>
      <c r="AP45" s="63">
        <f>LOOKUP(AP44,$AB$8:$AG$8,$AB$10:$AE$10)</f>
        <v>0.55</v>
      </c>
      <c r="AQ45" s="77">
        <f>((AO46-AL46)/(AP45-AO45))*(AN45-AO45)+AL46</f>
        <v>1</v>
      </c>
      <c r="AR45" s="78">
        <f>((AP46-AM46)/(AP45-AO45))*(AN45-AO45)+AM46</f>
        <v>1.075</v>
      </c>
      <c r="AS45" s="79">
        <f>((AR45-AQ45)/(AM45-AL45))*(AK45-AL45)+AQ45</f>
        <v>1.045</v>
      </c>
      <c r="AW45" s="52">
        <v>14</v>
      </c>
      <c r="AX45" s="155">
        <f>LOOKUP(AW45,$B$26:$B$45,$P$26:$P$45)</f>
        <v>0.5572493000000001</v>
      </c>
      <c r="AY45" s="149">
        <f>LOOKUP(AY44,$AT$19:$AT$24,$AU$19:$AU$23)</f>
        <v>0.5</v>
      </c>
      <c r="AZ45" s="149"/>
      <c r="BA45" s="149">
        <f>LOOKUP(BA44,$AT$19:$AT$24,$AU$19:$AU$23)</f>
        <v>0.6</v>
      </c>
      <c r="BB45" s="149">
        <f>LOOKUP(AY45,$AU$19:$AU$23,$AV$19:$AV$23)</f>
        <v>1.11</v>
      </c>
      <c r="BC45" s="149">
        <f>LOOKUP(BA45,$AU$19:$AU$23,$AV$19:$AV$23)</f>
        <v>1.11</v>
      </c>
      <c r="BD45" s="155">
        <f>IF(AX45=AT49,AU49,((BC45-BB45)/(BA45-AY45))*(AX45-AY45)+BB45)</f>
        <v>1.11</v>
      </c>
      <c r="BF45" s="67" t="s">
        <v>21</v>
      </c>
      <c r="BG45" s="67">
        <f>LOOKUP(BF46,$BF$10:$BF$21,$BE$10:$BE$21)</f>
        <v>5</v>
      </c>
      <c r="BH45" s="67">
        <f>BG45+1</f>
        <v>6</v>
      </c>
      <c r="BI45" s="68"/>
      <c r="BJ45" s="67">
        <f>LOOKUP(BI46,$BF$10:$BI$10,$BF$8:$BK$8)</f>
        <v>4</v>
      </c>
      <c r="BK45" s="67">
        <f>BJ45+1</f>
        <v>5</v>
      </c>
      <c r="BN45" s="69"/>
      <c r="BO45"/>
    </row>
    <row r="46" spans="2:67" s="52" customFormat="1" ht="15" customHeight="1" thickBot="1">
      <c r="B46" s="89"/>
      <c r="C46" s="89"/>
      <c r="D46" s="170" t="s">
        <v>95</v>
      </c>
      <c r="E46" s="171">
        <f>IF(D26="","",AVERAGE(E26:E45))</f>
        <v>27.45</v>
      </c>
      <c r="F46" s="171">
        <f>IF(E26="","",AVERAGE(F26:F45))</f>
        <v>112.55</v>
      </c>
      <c r="G46" s="89"/>
      <c r="H46" s="89"/>
      <c r="I46" s="89"/>
      <c r="J46" s="89"/>
      <c r="K46" s="89"/>
      <c r="L46" s="89"/>
      <c r="P46" s="89"/>
      <c r="Q46" s="89"/>
      <c r="R46" s="89"/>
      <c r="S46" s="89"/>
      <c r="T46" s="89"/>
      <c r="U46" s="89"/>
      <c r="V46" s="89"/>
      <c r="W46" s="89"/>
      <c r="X46" s="89"/>
      <c r="Z46" s="80"/>
      <c r="AB46" s="81">
        <f>HLOOKUP(AE45,$AB$10:$AE$20,AB44)</f>
        <v>0.948</v>
      </c>
      <c r="AC46" s="82">
        <f>HLOOKUP(AE45,$AB$10:$AE$20,AC44)</f>
        <v>1.004</v>
      </c>
      <c r="AD46" s="83"/>
      <c r="AE46" s="81">
        <f>HLOOKUP(AF45,$AB$10:$AE$20,AB44)</f>
        <v>0.948</v>
      </c>
      <c r="AF46" s="82">
        <f>HLOOKUP(AF45,$AB$10:$AE$20,AC44)</f>
        <v>1.004</v>
      </c>
      <c r="AH46" s="57"/>
      <c r="AJ46" s="80"/>
      <c r="AL46" s="87">
        <f>HLOOKUP(AO45,$AK$10:$AN$20,AL44)</f>
        <v>1</v>
      </c>
      <c r="AM46" s="85">
        <f>HLOOKUP(AO45,$AK$10:$AN$20,AM44)</f>
        <v>1.075</v>
      </c>
      <c r="AN46" s="86"/>
      <c r="AO46" s="87">
        <f>HLOOKUP(AP45,$AK$10:$AN$20,AL44)</f>
        <v>1</v>
      </c>
      <c r="AP46" s="88">
        <f>HLOOKUP(AP45,$AK$10:$AN$20,AM44)</f>
        <v>1.075</v>
      </c>
      <c r="AR46" s="57"/>
      <c r="AS46" s="69"/>
      <c r="AX46" s="153" t="s">
        <v>88</v>
      </c>
      <c r="AY46" s="154">
        <f>LOOKUP(AX47,$AU$19:$AU$23,$AT$19:$AT$24)</f>
        <v>5</v>
      </c>
      <c r="AZ46" s="154"/>
      <c r="BA46" s="154">
        <f>AY46+1</f>
        <v>6</v>
      </c>
      <c r="BB46" s="10"/>
      <c r="BC46" s="10"/>
      <c r="BD46" s="20"/>
      <c r="BE46" s="69">
        <v>8</v>
      </c>
      <c r="BF46" s="106">
        <f>LOOKUP(BE46,$B$26:$B$45,$Q$26:$Q$45)</f>
        <v>4.9</v>
      </c>
      <c r="BG46" s="107">
        <f>LOOKUP(BG45,$BE$10:$BE$21,$BF$10:$BF$21)</f>
        <v>4.5</v>
      </c>
      <c r="BH46" s="107">
        <f>LOOKUP(BH45,$BE$10:$BE$21,$BF$10:$BF$21)</f>
        <v>5</v>
      </c>
      <c r="BI46" s="106">
        <f>LOOKUP(BE46,$B$26:$B$45,$P$26:$P$45)</f>
        <v>0.5572493000000001</v>
      </c>
      <c r="BJ46" s="94">
        <f>LOOKUP(BJ45,$BF$8:$BK$8,$BF$10:$BI$10)</f>
        <v>0.5</v>
      </c>
      <c r="BK46" s="94">
        <f>LOOKUP(BK45,$BF$8:$BK$8,$BF$10:$BI$10)</f>
        <v>0.55</v>
      </c>
      <c r="BL46" s="108">
        <f>((BJ47-BG47)/(BK46-BJ46))*(BI46-BJ46)+BG47</f>
        <v>0.285</v>
      </c>
      <c r="BM46" s="109">
        <f>((BK47-BH47)/(BK46-BJ46))*(BI46-BJ46)+BH47</f>
        <v>0.258</v>
      </c>
      <c r="BN46" s="110">
        <f>((BM46-BL46)/(BH46-BG46))*(BF46-BG46)+BL46</f>
        <v>0.26339999999999997</v>
      </c>
      <c r="BO46"/>
    </row>
    <row r="47" spans="2:67" s="52" customFormat="1" ht="12.75" customHeight="1" thickBot="1">
      <c r="B47" s="89"/>
      <c r="C47" s="89"/>
      <c r="D47" s="163"/>
      <c r="E47" s="169"/>
      <c r="F47" s="169"/>
      <c r="G47" s="89"/>
      <c r="H47" s="89"/>
      <c r="I47" s="89"/>
      <c r="J47" s="89"/>
      <c r="K47" s="89"/>
      <c r="L47" s="89"/>
      <c r="P47" s="90"/>
      <c r="Q47"/>
      <c r="R47"/>
      <c r="S47"/>
      <c r="T47"/>
      <c r="U47"/>
      <c r="V47"/>
      <c r="W47"/>
      <c r="X47"/>
      <c r="AA47" s="67" t="s">
        <v>21</v>
      </c>
      <c r="AB47" s="67">
        <f>LOOKUP(AA48,$AB$10:$AB$20,$AA$10:$AA$20)</f>
        <v>4</v>
      </c>
      <c r="AC47" s="67">
        <f>AB47+1</f>
        <v>5</v>
      </c>
      <c r="AD47" s="68"/>
      <c r="AE47" s="67">
        <f>LOOKUP(AD48,$AB$10:$AE$10,$AB$8:$AG$8)</f>
        <v>4</v>
      </c>
      <c r="AF47" s="67">
        <f>AE47+1</f>
        <v>5</v>
      </c>
      <c r="AI47" s="69"/>
      <c r="AK47" s="67" t="s">
        <v>21</v>
      </c>
      <c r="AL47" s="67">
        <f>LOOKUP(AK48,$AK$10:$AK$20,$AJ$10:$AJ$20)</f>
        <v>4</v>
      </c>
      <c r="AM47" s="67">
        <f>AL47+1</f>
        <v>5</v>
      </c>
      <c r="AN47" s="68"/>
      <c r="AO47" s="67">
        <f>LOOKUP(AN48,$AB$10:$AE$10,$AB$8:$AG$8)</f>
        <v>4</v>
      </c>
      <c r="AP47" s="67">
        <f>AO47+1</f>
        <v>5</v>
      </c>
      <c r="AS47" s="69"/>
      <c r="AW47" s="52">
        <v>15</v>
      </c>
      <c r="AX47" s="155">
        <f>LOOKUP(AW47,$B$26:$B$45,$P$26:$P$45)</f>
        <v>0.5389994000000002</v>
      </c>
      <c r="AY47" s="149">
        <f>LOOKUP(AY46,$AT$19:$AT$24,$AU$19:$AU$23)</f>
        <v>0.5</v>
      </c>
      <c r="AZ47" s="149"/>
      <c r="BA47" s="149">
        <f>LOOKUP(BA46,$AT$19:$AT$24,$AU$19:$AU$23)</f>
        <v>0.6</v>
      </c>
      <c r="BB47" s="149">
        <f>LOOKUP(AY47,$AU$19:$AU$23,$AV$19:$AV$23)</f>
        <v>1.11</v>
      </c>
      <c r="BC47" s="149">
        <f>LOOKUP(BA47,$AU$19:$AU$23,$AV$19:$AV$23)</f>
        <v>1.11</v>
      </c>
      <c r="BD47" s="155">
        <f>IF(AX47=AT51,AU51,((BC47-BB47)/(BA47-AY47))*(AX47-AY47)+BB47)</f>
        <v>1.11</v>
      </c>
      <c r="BE47" s="80"/>
      <c r="BG47" s="111">
        <f>HLOOKUP(BJ46,$BF$10:$BI$21,BG45)</f>
        <v>0.285</v>
      </c>
      <c r="BH47" s="112">
        <f>HLOOKUP(BJ46,$BF$10:$BI$21,BH45)</f>
        <v>0.258</v>
      </c>
      <c r="BI47" s="113"/>
      <c r="BJ47" s="114">
        <f>HLOOKUP(BK46,$BF$10:$BI$21,BG45)</f>
        <v>0.285</v>
      </c>
      <c r="BK47" s="115">
        <f>HLOOKUP(BK46,$BF$10:$BI$21,BH45)</f>
        <v>0.258</v>
      </c>
      <c r="BM47" s="57"/>
      <c r="BN47" s="69"/>
      <c r="BO47"/>
    </row>
    <row r="48" spans="2:67" s="52" customFormat="1" ht="25.5" customHeight="1" thickBot="1">
      <c r="B48" s="89"/>
      <c r="C48"/>
      <c r="D48"/>
      <c r="E48" s="158"/>
      <c r="F48" s="119"/>
      <c r="G48" s="157" t="s">
        <v>34</v>
      </c>
      <c r="H48" s="141" t="s">
        <v>81</v>
      </c>
      <c r="I48" s="157" t="s">
        <v>79</v>
      </c>
      <c r="J48" s="249" t="s">
        <v>82</v>
      </c>
      <c r="K48" s="249"/>
      <c r="O48" s="47"/>
      <c r="P48" s="10"/>
      <c r="Q48"/>
      <c r="R48"/>
      <c r="S48"/>
      <c r="T48"/>
      <c r="U48"/>
      <c r="V48"/>
      <c r="W48"/>
      <c r="X48"/>
      <c r="Z48" s="69">
        <v>8</v>
      </c>
      <c r="AA48" s="70">
        <f>LOOKUP(Z48,$B$26:$B$45,$Q$26:$Q$45)</f>
        <v>4.9</v>
      </c>
      <c r="AB48" s="71">
        <f>LOOKUP(AB47,$AA$10:$AA$20,$AB$10:$AB$20)</f>
        <v>4</v>
      </c>
      <c r="AC48" s="71">
        <f>LOOKUP(AC47,$AA$10:$AA$20,$AB$10:$AB$20)</f>
        <v>5</v>
      </c>
      <c r="AD48" s="70">
        <f>LOOKUP(Z48,$B$26:$B$45,$P$26:$P$45)</f>
        <v>0.5572493000000001</v>
      </c>
      <c r="AE48" s="60">
        <f>LOOKUP(AE47,$AB$8:$AF$8,$AB$10:$AD$10)</f>
        <v>0.5</v>
      </c>
      <c r="AF48" s="60">
        <f>LOOKUP(AF47,$AB$8:$AG$8,$AB$10:$AE$10)</f>
        <v>0.55</v>
      </c>
      <c r="AG48" s="72">
        <f>((AE49-AB49)/(AF48-AE48))*(AD48-AE48)+AB49</f>
        <v>0.948</v>
      </c>
      <c r="AH48" s="73">
        <f>((AF49-AC49)/(AF48-AE48))*(AD48-AE48)+AC49</f>
        <v>1.004</v>
      </c>
      <c r="AI48" s="74">
        <f>((AH48-AG48)/(AC48-AB48))*(AA48-AB48)+AG48</f>
        <v>0.9984000000000001</v>
      </c>
      <c r="AJ48" s="69">
        <v>8</v>
      </c>
      <c r="AK48" s="75">
        <f>LOOKUP(AJ48,$B$26:$B$45,$Q$26:$Q$45)</f>
        <v>4.9</v>
      </c>
      <c r="AL48" s="76">
        <f>LOOKUP(AL47,$AJ$10:$AJ$20,$AK$10:$AK$20)</f>
        <v>4</v>
      </c>
      <c r="AM48" s="76">
        <f>LOOKUP(AM47,$AJ$10:$AJ$20,$AK$10:$AK$20)</f>
        <v>5</v>
      </c>
      <c r="AN48" s="75">
        <f>LOOKUP(AJ48,$B$26:$B$45,$P$26:$P$45)</f>
        <v>0.5572493000000001</v>
      </c>
      <c r="AO48" s="63">
        <f>LOOKUP(AO47,$AB$8:$AF$8,$AB$10:$AD$10)</f>
        <v>0.5</v>
      </c>
      <c r="AP48" s="63">
        <f>LOOKUP(AP47,$AB$8:$AG$8,$AB$10:$AE$10)</f>
        <v>0.55</v>
      </c>
      <c r="AQ48" s="77">
        <f>((AO49-AL49)/(AP48-AO48))*(AN48-AO48)+AL49</f>
        <v>1</v>
      </c>
      <c r="AR48" s="78">
        <f>((AP49-AM49)/(AP48-AO48))*(AN48-AO48)+AM49</f>
        <v>1.075</v>
      </c>
      <c r="AS48" s="79">
        <f>((AR48-AQ48)/(AM48-AL48))*(AK48-AL48)+AQ48</f>
        <v>1.0675</v>
      </c>
      <c r="AX48" s="153" t="s">
        <v>88</v>
      </c>
      <c r="AY48" s="154">
        <f>LOOKUP(AX49,$AU$19:$AU$23,$AT$19:$AT$24)</f>
        <v>5</v>
      </c>
      <c r="AZ48" s="154"/>
      <c r="BA48" s="154">
        <f>AY48+1</f>
        <v>6</v>
      </c>
      <c r="BB48" s="10"/>
      <c r="BC48" s="10"/>
      <c r="BD48" s="20"/>
      <c r="BF48" s="67" t="s">
        <v>21</v>
      </c>
      <c r="BG48" s="67">
        <f>LOOKUP(BF49,$BF$10:$BF$21,$BE$10:$BE$21)</f>
        <v>6</v>
      </c>
      <c r="BH48" s="67">
        <f>BG48+1</f>
        <v>7</v>
      </c>
      <c r="BI48" s="68"/>
      <c r="BJ48" s="67">
        <f>LOOKUP(BI49,$BF$10:$BI$10,$BF$8:$BK$8)</f>
        <v>4</v>
      </c>
      <c r="BK48" s="67">
        <f>BJ48+1</f>
        <v>5</v>
      </c>
      <c r="BN48" s="69"/>
      <c r="BO48"/>
    </row>
    <row r="49" spans="2:67" s="52" customFormat="1" ht="13.5" customHeight="1" thickBot="1">
      <c r="B49" s="90"/>
      <c r="C49"/>
      <c r="D49"/>
      <c r="F49" s="136" t="s">
        <v>94</v>
      </c>
      <c r="G49" s="137">
        <f>IF(J26="","",AVERAGE(J26:J45))</f>
        <v>8.319157706423093</v>
      </c>
      <c r="H49" s="159">
        <f>IF(K26="","",AVERAGE(K26:K45))</f>
        <v>9.234162940922587</v>
      </c>
      <c r="I49" s="137">
        <f>IF(L26="","",AVERAGE(L26:L45))</f>
        <v>2.182025733364946</v>
      </c>
      <c r="J49" s="247">
        <f>IF(Q26="","",AVERAGE(Q26:Q45))</f>
        <v>5.439999999999999</v>
      </c>
      <c r="K49" s="250"/>
      <c r="M49" s="47"/>
      <c r="N49" s="47"/>
      <c r="O49" s="47"/>
      <c r="P49" s="47"/>
      <c r="Q49" s="47"/>
      <c r="R49" s="47"/>
      <c r="S49" s="47"/>
      <c r="T49" s="47"/>
      <c r="U49" s="47"/>
      <c r="V49" s="47"/>
      <c r="W49" s="47"/>
      <c r="X49" s="47"/>
      <c r="Z49" s="80"/>
      <c r="AB49" s="81">
        <f>HLOOKUP(AE48,$AB$10:$AE$20,AB47)</f>
        <v>0.948</v>
      </c>
      <c r="AC49" s="82">
        <f>HLOOKUP(AE48,$AB$10:$AE$20,AC47)</f>
        <v>1.004</v>
      </c>
      <c r="AD49" s="83"/>
      <c r="AE49" s="81">
        <f>HLOOKUP(AF48,$AB$10:$AE$20,AB47)</f>
        <v>0.948</v>
      </c>
      <c r="AF49" s="82">
        <f>HLOOKUP(AF48,$AB$10:$AE$20,AC47)</f>
        <v>1.004</v>
      </c>
      <c r="AH49" s="57"/>
      <c r="AJ49" s="80"/>
      <c r="AL49" s="87">
        <f>HLOOKUP(AO48,$AK$10:$AN$20,AL47)</f>
        <v>1</v>
      </c>
      <c r="AM49" s="85">
        <f>HLOOKUP(AO48,$AK$10:$AN$20,AM47)</f>
        <v>1.075</v>
      </c>
      <c r="AN49" s="86"/>
      <c r="AO49" s="87">
        <f>HLOOKUP(AP48,$AK$10:$AN$20,AL47)</f>
        <v>1</v>
      </c>
      <c r="AP49" s="88">
        <f>HLOOKUP(AP48,$AK$10:$AN$20,AM47)</f>
        <v>1.075</v>
      </c>
      <c r="AR49" s="57"/>
      <c r="AS49" s="69"/>
      <c r="AW49" s="52">
        <v>16</v>
      </c>
      <c r="AX49" s="155">
        <f>LOOKUP(AW49,$B$26:$B$45,$P$26:$P$45)</f>
        <v>0.5283994000000002</v>
      </c>
      <c r="AY49" s="149">
        <f>LOOKUP(AY48,$AT$19:$AT$24,$AU$19:$AU$23)</f>
        <v>0.5</v>
      </c>
      <c r="AZ49" s="149"/>
      <c r="BA49" s="149">
        <f>LOOKUP(BA48,$AT$19:$AT$24,$AU$19:$AU$23)</f>
        <v>0.6</v>
      </c>
      <c r="BB49" s="149">
        <f>LOOKUP(AY49,$AU$19:$AU$23,$AV$19:$AV$23)</f>
        <v>1.11</v>
      </c>
      <c r="BC49" s="149">
        <f>LOOKUP(BA49,$AU$19:$AU$23,$AV$19:$AV$23)</f>
        <v>1.11</v>
      </c>
      <c r="BD49" s="155">
        <f>IF(AX49=AT53,AU53,((BC49-BB49)/(BA49-AY49))*(AX49-AY49)+BB49)</f>
        <v>1.11</v>
      </c>
      <c r="BE49" s="69">
        <v>9</v>
      </c>
      <c r="BF49" s="106">
        <f>LOOKUP(BE49,$B$26:$B$45,$Q$26:$Q$45)</f>
        <v>5.3</v>
      </c>
      <c r="BG49" s="107">
        <f>LOOKUP(BG48,$BE$10:$BE$21,$BF$10:$BF$21)</f>
        <v>5</v>
      </c>
      <c r="BH49" s="107">
        <f>LOOKUP(BH48,$BE$10:$BE$21,$BF$10:$BF$21)</f>
        <v>6</v>
      </c>
      <c r="BI49" s="106">
        <f>LOOKUP(BE49,$B$26:$B$45,$P$26:$P$45)</f>
        <v>0.5572493000000001</v>
      </c>
      <c r="BJ49" s="94">
        <f>LOOKUP(BJ48,$BF$8:$BK$8,$BF$10:$BI$10)</f>
        <v>0.5</v>
      </c>
      <c r="BK49" s="94">
        <f>LOOKUP(BK48,$BF$8:$BK$8,$BF$10:$BI$10)</f>
        <v>0.55</v>
      </c>
      <c r="BL49" s="108">
        <f>((BJ50-BG50)/(BK49-BJ49))*(BI49-BJ49)+BG50</f>
        <v>0.258</v>
      </c>
      <c r="BM49" s="109">
        <f>((BK50-BH50)/(BK49-BJ49))*(BI49-BJ49)+BH50</f>
        <v>0.214</v>
      </c>
      <c r="BN49" s="110">
        <f>((BM49-BL49)/(BH49-BG49))*(BF49-BG49)+BL49</f>
        <v>0.24480000000000002</v>
      </c>
      <c r="BO49"/>
    </row>
    <row r="50" spans="2:67" s="52" customFormat="1" ht="13.5" customHeight="1" thickBot="1">
      <c r="B50" s="47"/>
      <c r="C50"/>
      <c r="D50"/>
      <c r="F50" s="136" t="s">
        <v>35</v>
      </c>
      <c r="G50" s="137">
        <f>IF(G49="","",STDEV(J26:J45)*100/G49)</f>
        <v>28.954411899210942</v>
      </c>
      <c r="H50" s="137">
        <f>IF(H49="","",STDEV(K26:K45)*100/H49)</f>
        <v>28.956787204416408</v>
      </c>
      <c r="I50" s="138">
        <f>IF(I49="","",STDEV(L26:L45)*100/I49)</f>
        <v>25.301356632332304</v>
      </c>
      <c r="J50" s="247">
        <f>IF(Q26="","",STDEV(Q26:Q45)*100/J49)</f>
        <v>8.87417739306453</v>
      </c>
      <c r="K50" s="247"/>
      <c r="M50" s="47"/>
      <c r="N50" s="47"/>
      <c r="O50" s="47"/>
      <c r="P50" s="47"/>
      <c r="Q50" s="47"/>
      <c r="R50" s="47"/>
      <c r="S50" s="47"/>
      <c r="T50" s="47"/>
      <c r="U50" s="47"/>
      <c r="V50" s="47"/>
      <c r="W50" s="47"/>
      <c r="X50" s="47"/>
      <c r="AA50" s="67" t="s">
        <v>21</v>
      </c>
      <c r="AB50" s="67">
        <f>LOOKUP(AA51,$AB$10:$AB$20,$AA$10:$AA$20)</f>
        <v>5</v>
      </c>
      <c r="AC50" s="67">
        <f>AB50+1</f>
        <v>6</v>
      </c>
      <c r="AD50" s="68"/>
      <c r="AE50" s="67">
        <f>LOOKUP(AD51,$AB$10:$AE$10,$AB$8:$AG$8)</f>
        <v>4</v>
      </c>
      <c r="AF50" s="67">
        <f>AE50+1</f>
        <v>5</v>
      </c>
      <c r="AI50" s="69"/>
      <c r="AK50" s="67" t="s">
        <v>21</v>
      </c>
      <c r="AL50" s="67">
        <f>LOOKUP(AK51,$AK$10:$AK$20,$AJ$10:$AJ$20)</f>
        <v>5</v>
      </c>
      <c r="AM50" s="67">
        <f>AL50+1</f>
        <v>6</v>
      </c>
      <c r="AN50" s="68"/>
      <c r="AO50" s="67">
        <f>LOOKUP(AN51,$AB$10:$AE$10,$AB$8:$AG$8)</f>
        <v>4</v>
      </c>
      <c r="AP50" s="67">
        <f>AO50+1</f>
        <v>5</v>
      </c>
      <c r="AS50" s="69"/>
      <c r="AW50" s="52">
        <v>1</v>
      </c>
      <c r="AX50" s="153" t="s">
        <v>88</v>
      </c>
      <c r="AY50" s="154">
        <f>LOOKUP(AX51,$AU$19:$AU$23,$AT$19:$AT$24)</f>
        <v>5</v>
      </c>
      <c r="AZ50" s="154"/>
      <c r="BA50" s="154">
        <f>AY50+1</f>
        <v>6</v>
      </c>
      <c r="BB50" s="10"/>
      <c r="BC50" s="10"/>
      <c r="BD50" s="20"/>
      <c r="BE50" s="80"/>
      <c r="BG50" s="111">
        <f>HLOOKUP(BJ49,$BF$10:$BI$21,BG48)</f>
        <v>0.258</v>
      </c>
      <c r="BH50" s="112">
        <f>HLOOKUP(BJ49,$BF$10:$BI$21,BH48)</f>
        <v>0.214</v>
      </c>
      <c r="BI50" s="113"/>
      <c r="BJ50" s="114">
        <f>HLOOKUP(BK49,$BF$10:$BI$21,BG48)</f>
        <v>0.258</v>
      </c>
      <c r="BK50" s="115">
        <f>HLOOKUP(BK49,$BF$10:$BI$21,BH48)</f>
        <v>0.214</v>
      </c>
      <c r="BM50" s="57"/>
      <c r="BN50" s="69"/>
      <c r="BO50"/>
    </row>
    <row r="51" spans="2:67" s="52" customFormat="1" ht="13.5" customHeight="1" thickBot="1">
      <c r="B51" s="47"/>
      <c r="C51" s="47"/>
      <c r="D51" s="47"/>
      <c r="E51" s="47"/>
      <c r="F51" s="47"/>
      <c r="G51" s="47"/>
      <c r="H51" s="47"/>
      <c r="I51" s="47"/>
      <c r="J51" s="47"/>
      <c r="K51" s="47"/>
      <c r="L51" s="47"/>
      <c r="M51" s="47"/>
      <c r="N51" s="47"/>
      <c r="O51" s="47"/>
      <c r="P51" s="47"/>
      <c r="Q51" s="47"/>
      <c r="R51" s="47"/>
      <c r="S51" s="47"/>
      <c r="T51" s="47"/>
      <c r="U51" s="47"/>
      <c r="V51" s="47"/>
      <c r="W51" s="47"/>
      <c r="X51" s="47"/>
      <c r="Z51" s="69">
        <v>9</v>
      </c>
      <c r="AA51" s="70">
        <f>LOOKUP(Z51,$B$26:$B$45,$Q$26:$Q$45)</f>
        <v>5.3</v>
      </c>
      <c r="AB51" s="71">
        <f>LOOKUP(AB50,$AA$10:$AA$20,$AB$10:$AB$20)</f>
        <v>5</v>
      </c>
      <c r="AC51" s="71">
        <f>LOOKUP(AC50,$AA$10:$AA$20,$AB$10:$AB$20)</f>
        <v>6</v>
      </c>
      <c r="AD51" s="70">
        <f>LOOKUP(Z51,$B$26:$B$45,$P$26:$P$45)</f>
        <v>0.5572493000000001</v>
      </c>
      <c r="AE51" s="60">
        <f>LOOKUP(AE50,$AB$8:$AF$8,$AB$10:$AD$10)</f>
        <v>0.5</v>
      </c>
      <c r="AF51" s="60">
        <f>LOOKUP(AF50,$AB$8:$AG$8,$AB$10:$AE$10)</f>
        <v>0.55</v>
      </c>
      <c r="AG51" s="72">
        <f>((AE52-AB52)/(AF51-AE51))*(AD51-AE51)+AB52</f>
        <v>1.004</v>
      </c>
      <c r="AH51" s="73">
        <f>((AF52-AC52)/(AF51-AE51))*(AD51-AE51)+AC52</f>
        <v>1.071</v>
      </c>
      <c r="AI51" s="74">
        <f>((AH51-AG51)/(AC51-AB51))*(AA51-AB51)+AG51</f>
        <v>1.0241</v>
      </c>
      <c r="AJ51" s="69">
        <v>9</v>
      </c>
      <c r="AK51" s="75">
        <f>LOOKUP(AJ51,$B$26:$B$45,$Q$26:$Q$45)</f>
        <v>5.3</v>
      </c>
      <c r="AL51" s="76">
        <f>LOOKUP(AL50,$AJ$10:$AJ$20,$AK$10:$AK$20)</f>
        <v>5</v>
      </c>
      <c r="AM51" s="76">
        <f>LOOKUP(AM50,$AJ$10:$AJ$20,$AK$10:$AK$20)</f>
        <v>6</v>
      </c>
      <c r="AN51" s="75">
        <f>LOOKUP(AJ51,$B$26:$B$45,$P$26:$P$45)</f>
        <v>0.5572493000000001</v>
      </c>
      <c r="AO51" s="63">
        <f>LOOKUP(AO50,$AB$8:$AF$8,$AB$10:$AD$10)</f>
        <v>0.5</v>
      </c>
      <c r="AP51" s="63">
        <f>LOOKUP(AP50,$AB$8:$AG$8,$AB$10:$AE$10)</f>
        <v>0.55</v>
      </c>
      <c r="AQ51" s="77">
        <f>((AO52-AL52)/(AP51-AO51))*(AN51-AO51)+AL52</f>
        <v>1.075</v>
      </c>
      <c r="AR51" s="78">
        <f>((AP52-AM52)/(AP51-AO51))*(AN51-AO51)+AM52</f>
        <v>1.144</v>
      </c>
      <c r="AS51" s="79">
        <f>((AR51-AQ51)/(AM51-AL51))*(AK51-AL51)+AQ51</f>
        <v>1.0957</v>
      </c>
      <c r="AW51" s="52">
        <v>17</v>
      </c>
      <c r="AX51" s="155">
        <f>LOOKUP(AW51,$B$26:$B$45,$P$26:$P$45)</f>
        <v>0.5389994000000002</v>
      </c>
      <c r="AY51" s="149">
        <f>LOOKUP(AY50,$AT$19:$AT$24,$AU$19:$AU$23)</f>
        <v>0.5</v>
      </c>
      <c r="AZ51" s="149"/>
      <c r="BA51" s="149">
        <f>LOOKUP(BA50,$AT$19:$AT$24,$AU$19:$AU$23)</f>
        <v>0.6</v>
      </c>
      <c r="BB51" s="149">
        <f>LOOKUP(AY51,$AU$19:$AU$23,$AV$19:$AV$23)</f>
        <v>1.11</v>
      </c>
      <c r="BC51" s="149">
        <f>LOOKUP(BA51,$AU$19:$AU$23,$AV$19:$AV$23)</f>
        <v>1.11</v>
      </c>
      <c r="BD51" s="155">
        <f>IF(AX51=AT55,AU55,((BC51-BB51)/(BA51-AY51))*(AX51-AY51)+BB51)</f>
        <v>1.11</v>
      </c>
      <c r="BF51" s="67" t="s">
        <v>21</v>
      </c>
      <c r="BG51" s="67">
        <f>LOOKUP(BF52,$BF$10:$BF$21,$BE$10:$BE$21)</f>
        <v>6</v>
      </c>
      <c r="BH51" s="67">
        <f>BG51+1</f>
        <v>7</v>
      </c>
      <c r="BI51" s="68"/>
      <c r="BJ51" s="67">
        <f>LOOKUP(BI52,$BF$10:$BI$10,$BF$8:$BK$8)</f>
        <v>4</v>
      </c>
      <c r="BK51" s="67">
        <f>BJ51+1</f>
        <v>5</v>
      </c>
      <c r="BN51" s="69"/>
      <c r="BO51"/>
    </row>
    <row r="52" spans="2:67" s="52" customFormat="1" ht="13.5" customHeight="1" thickBot="1">
      <c r="B52" s="47"/>
      <c r="C52" s="47"/>
      <c r="D52" s="47"/>
      <c r="E52" s="47"/>
      <c r="F52" s="271" t="s">
        <v>83</v>
      </c>
      <c r="G52" s="272"/>
      <c r="H52" s="272"/>
      <c r="I52" s="272"/>
      <c r="J52" s="272"/>
      <c r="K52" s="47"/>
      <c r="L52" s="47"/>
      <c r="M52" s="47"/>
      <c r="N52" s="47"/>
      <c r="O52" s="47"/>
      <c r="P52" s="47"/>
      <c r="Q52" s="47"/>
      <c r="R52" s="47"/>
      <c r="S52" s="47"/>
      <c r="T52" s="47"/>
      <c r="U52" s="47"/>
      <c r="V52" s="47"/>
      <c r="W52" s="47"/>
      <c r="X52" s="47"/>
      <c r="Z52" s="80"/>
      <c r="AB52" s="81">
        <f>HLOOKUP(AE51,$AB$10:$AE$20,AB50)</f>
        <v>1.004</v>
      </c>
      <c r="AC52" s="82">
        <f>HLOOKUP(AE51,$AB$10:$AE$20,AC50)</f>
        <v>1.071</v>
      </c>
      <c r="AD52" s="83"/>
      <c r="AE52" s="81">
        <f>HLOOKUP(AF51,$AB$10:$AE$20,AB50)</f>
        <v>1.004</v>
      </c>
      <c r="AF52" s="82">
        <f>HLOOKUP(AF51,$AB$10:$AE$20,AC50)</f>
        <v>1.071</v>
      </c>
      <c r="AH52" s="57"/>
      <c r="AJ52" s="80"/>
      <c r="AL52" s="87">
        <f>HLOOKUP(AO51,$AK$10:$AN$20,AL50)</f>
        <v>1.075</v>
      </c>
      <c r="AM52" s="85">
        <f>HLOOKUP(AO51,$AK$10:$AN$20,AM50)</f>
        <v>1.144</v>
      </c>
      <c r="AN52" s="86"/>
      <c r="AO52" s="87">
        <f>HLOOKUP(AP51,$AK$10:$AN$20,AL50)</f>
        <v>1.075</v>
      </c>
      <c r="AP52" s="88">
        <f>HLOOKUP(AP51,$AK$10:$AN$20,AM50)</f>
        <v>1.144</v>
      </c>
      <c r="AR52" s="57"/>
      <c r="AS52" s="69"/>
      <c r="AX52" s="153" t="s">
        <v>88</v>
      </c>
      <c r="AY52" s="154">
        <f>LOOKUP(AX53,$AU$19:$AU$23,$AT$19:$AT$24)</f>
        <v>5</v>
      </c>
      <c r="AZ52" s="154"/>
      <c r="BA52" s="154">
        <f>AY52+1</f>
        <v>6</v>
      </c>
      <c r="BB52" s="10"/>
      <c r="BC52" s="10"/>
      <c r="BD52" s="20"/>
      <c r="BE52" s="69">
        <v>10</v>
      </c>
      <c r="BF52" s="106">
        <f>LOOKUP(BE52,$B$26:$B$45,$Q$26:$Q$45)</f>
        <v>5.4</v>
      </c>
      <c r="BG52" s="107">
        <f>LOOKUP(BG51,$BE$10:$BE$21,$BF$10:$BF$21)</f>
        <v>5</v>
      </c>
      <c r="BH52" s="107">
        <f>LOOKUP(BH51,$BE$10:$BE$21,$BF$10:$BF$21)</f>
        <v>6</v>
      </c>
      <c r="BI52" s="106">
        <f>LOOKUP(BE52,$B$26:$B$45,$P$26:$P$45)</f>
        <v>0.5284993</v>
      </c>
      <c r="BJ52" s="94">
        <f>LOOKUP(BJ51,$BF$8:$BK$8,$BF$10:$BI$10)</f>
        <v>0.5</v>
      </c>
      <c r="BK52" s="94">
        <f>LOOKUP(BK51,$BF$8:$BK$8,$BF$10:$BI$10)</f>
        <v>0.55</v>
      </c>
      <c r="BL52" s="108">
        <f>((BJ53-BG53)/(BK52-BJ52))*(BI52-BJ52)+BG53</f>
        <v>0.258</v>
      </c>
      <c r="BM52" s="109">
        <f>((BK53-BH53)/(BK52-BJ52))*(BI52-BJ52)+BH53</f>
        <v>0.214</v>
      </c>
      <c r="BN52" s="110">
        <f>((BM52-BL52)/(BH52-BG52))*(BF52-BG52)+BL52</f>
        <v>0.24039999999999997</v>
      </c>
      <c r="BO52"/>
    </row>
    <row r="53" spans="2:67" s="52" customFormat="1" ht="13.5" customHeight="1" thickBot="1">
      <c r="B53" s="47"/>
      <c r="C53" s="47"/>
      <c r="D53" s="47"/>
      <c r="E53" s="47"/>
      <c r="F53" s="47"/>
      <c r="G53" s="47"/>
      <c r="H53" s="47"/>
      <c r="I53" s="47"/>
      <c r="J53" s="47"/>
      <c r="K53" s="47"/>
      <c r="L53" s="47"/>
      <c r="M53" s="47"/>
      <c r="N53" s="47"/>
      <c r="O53" s="47"/>
      <c r="P53" s="47"/>
      <c r="Q53" s="47"/>
      <c r="R53" s="47"/>
      <c r="S53" s="47"/>
      <c r="T53" s="47"/>
      <c r="U53" s="47"/>
      <c r="V53" s="47"/>
      <c r="W53" s="47"/>
      <c r="X53" s="47"/>
      <c r="AA53" s="67" t="s">
        <v>21</v>
      </c>
      <c r="AB53" s="67">
        <f>LOOKUP(AA54,$AB$10:$AB$20,$AA$10:$AA$20)</f>
        <v>5</v>
      </c>
      <c r="AC53" s="67">
        <f>AB53+1</f>
        <v>6</v>
      </c>
      <c r="AD53" s="68"/>
      <c r="AE53" s="67">
        <f>LOOKUP(AD54,$AB$10:$AE$10,$AB$8:$AG$8)</f>
        <v>4</v>
      </c>
      <c r="AF53" s="67">
        <f>AE53+1</f>
        <v>5</v>
      </c>
      <c r="AI53" s="69"/>
      <c r="AK53" s="67" t="s">
        <v>21</v>
      </c>
      <c r="AL53" s="67">
        <f>LOOKUP(AK54,$AK$10:$AK$20,$AJ$10:$AJ$20)</f>
        <v>5</v>
      </c>
      <c r="AM53" s="67">
        <f>AL53+1</f>
        <v>6</v>
      </c>
      <c r="AN53" s="68"/>
      <c r="AO53" s="67">
        <f>LOOKUP(AN54,$AB$10:$AE$10,$AB$8:$AG$8)</f>
        <v>4</v>
      </c>
      <c r="AP53" s="67">
        <f>AO53+1</f>
        <v>5</v>
      </c>
      <c r="AS53" s="69"/>
      <c r="AW53" s="52">
        <v>18</v>
      </c>
      <c r="AX53" s="155">
        <f>LOOKUP(AW53,$B$26:$B$45,$P$26:$P$45)</f>
        <v>0.5389994000000002</v>
      </c>
      <c r="AY53" s="149">
        <f>LOOKUP(AY52,$AT$19:$AT$24,$AU$19:$AU$23)</f>
        <v>0.5</v>
      </c>
      <c r="AZ53" s="149"/>
      <c r="BA53" s="149">
        <f>LOOKUP(BA52,$AT$19:$AT$24,$AU$19:$AU$23)</f>
        <v>0.6</v>
      </c>
      <c r="BB53" s="149">
        <f>LOOKUP(AY53,$AU$19:$AU$23,$AV$19:$AV$23)</f>
        <v>1.11</v>
      </c>
      <c r="BC53" s="149">
        <f>LOOKUP(BA53,$AU$19:$AU$23,$AV$19:$AV$23)</f>
        <v>1.11</v>
      </c>
      <c r="BD53" s="155">
        <f>IF(AX53=AT57,AU57,((BC53-BB53)/(BA53-AY53))*(AX53-AY53)+BB53)</f>
        <v>1.11</v>
      </c>
      <c r="BE53" s="80"/>
      <c r="BG53" s="111">
        <f>HLOOKUP(BJ52,$BF$10:$BI$21,BG51)</f>
        <v>0.258</v>
      </c>
      <c r="BH53" s="112">
        <f>HLOOKUP(BJ52,$BF$10:$BI$21,BH51)</f>
        <v>0.214</v>
      </c>
      <c r="BI53" s="113"/>
      <c r="BJ53" s="114">
        <f>HLOOKUP(BK52,$BF$10:$BI$21,BG51)</f>
        <v>0.258</v>
      </c>
      <c r="BK53" s="115">
        <f>HLOOKUP(BK52,$BF$10:$BI$21,BH51)</f>
        <v>0.214</v>
      </c>
      <c r="BM53" s="57"/>
      <c r="BN53" s="69"/>
      <c r="BO53"/>
    </row>
    <row r="54" spans="2:67" s="52" customFormat="1" ht="13.5" customHeight="1" hidden="1" thickBot="1">
      <c r="B54" s="47"/>
      <c r="C54" s="47"/>
      <c r="D54" s="47"/>
      <c r="E54" s="47"/>
      <c r="F54" s="47"/>
      <c r="G54" s="47"/>
      <c r="H54" s="47"/>
      <c r="I54" s="47"/>
      <c r="J54" s="47"/>
      <c r="K54" s="47"/>
      <c r="L54" s="47"/>
      <c r="M54" s="47"/>
      <c r="N54" s="47"/>
      <c r="O54" s="47"/>
      <c r="P54" s="47"/>
      <c r="Q54" s="47"/>
      <c r="R54" s="47"/>
      <c r="S54" s="47"/>
      <c r="T54" s="47"/>
      <c r="U54" s="47"/>
      <c r="V54" s="47"/>
      <c r="W54" s="47"/>
      <c r="X54" s="47"/>
      <c r="Z54" s="69">
        <v>10</v>
      </c>
      <c r="AA54" s="70">
        <f>LOOKUP(Z54,$B$26:$B$45,$Q$26:$Q$45)</f>
        <v>5.4</v>
      </c>
      <c r="AB54" s="71">
        <f>LOOKUP(AB53,$AA$10:$AA$20,$AB$10:$AB$20)</f>
        <v>5</v>
      </c>
      <c r="AC54" s="71">
        <f>LOOKUP(AC53,$AA$10:$AA$20,$AB$10:$AB$20)</f>
        <v>6</v>
      </c>
      <c r="AD54" s="70">
        <f>LOOKUP(Z54,$B$26:$B$45,$P$26:$P$45)</f>
        <v>0.5284993</v>
      </c>
      <c r="AE54" s="60">
        <f>LOOKUP(AE53,$AB$8:$AF$8,$AB$10:$AD$10)</f>
        <v>0.5</v>
      </c>
      <c r="AF54" s="60">
        <f>LOOKUP(AF53,$AB$8:$AG$8,$AB$10:$AE$10)</f>
        <v>0.55</v>
      </c>
      <c r="AG54" s="72">
        <f>((AE55-AB55)/(AF54-AE54))*(AD54-AE54)+AB55</f>
        <v>1.004</v>
      </c>
      <c r="AH54" s="73">
        <f>((AF55-AC55)/(AF54-AE54))*(AD54-AE54)+AC55</f>
        <v>1.071</v>
      </c>
      <c r="AI54" s="74">
        <f>((AH54-AG54)/(AC54-AB54))*(AA54-AB54)+AG54</f>
        <v>1.0308</v>
      </c>
      <c r="AJ54" s="69">
        <v>10</v>
      </c>
      <c r="AK54" s="75">
        <f>LOOKUP(AJ54,$B$26:$B$45,$Q$26:$Q$45)</f>
        <v>5.4</v>
      </c>
      <c r="AL54" s="76">
        <f>LOOKUP(AL53,$AJ$10:$AJ$20,$AK$10:$AK$20)</f>
        <v>5</v>
      </c>
      <c r="AM54" s="76">
        <f>LOOKUP(AM53,$AJ$10:$AJ$20,$AK$10:$AK$20)</f>
        <v>6</v>
      </c>
      <c r="AN54" s="75">
        <f>LOOKUP(AJ54,$B$26:$B$45,$P$26:$P$45)</f>
        <v>0.5284993</v>
      </c>
      <c r="AO54" s="63">
        <f>LOOKUP(AO53,$AB$8:$AF$8,$AB$10:$AD$10)</f>
        <v>0.5</v>
      </c>
      <c r="AP54" s="63">
        <f>LOOKUP(AP53,$AB$8:$AG$8,$AB$10:$AE$10)</f>
        <v>0.55</v>
      </c>
      <c r="AQ54" s="77">
        <f>((AO55-AL55)/(AP54-AO54))*(AN54-AO54)+AL55</f>
        <v>1.075</v>
      </c>
      <c r="AR54" s="78">
        <f>((AP55-AM55)/(AP54-AO54))*(AN54-AO54)+AM55</f>
        <v>1.144</v>
      </c>
      <c r="AS54" s="79">
        <f>((AR54-AQ54)/(AM54-AL54))*(AK54-AL54)+AQ54</f>
        <v>1.1026</v>
      </c>
      <c r="AX54" s="153" t="s">
        <v>88</v>
      </c>
      <c r="AY54" s="154">
        <f>LOOKUP(AX55,$AU$19:$AU$23,$AT$19:$AT$24)</f>
        <v>5</v>
      </c>
      <c r="AZ54" s="154"/>
      <c r="BA54" s="154">
        <f>AY54+1</f>
        <v>6</v>
      </c>
      <c r="BB54" s="10"/>
      <c r="BC54" s="10"/>
      <c r="BD54" s="20"/>
      <c r="BF54" s="67" t="s">
        <v>21</v>
      </c>
      <c r="BG54" s="67">
        <f>LOOKUP(BF55,$BF$10:$BF$21,$BE$10:$BE$21)</f>
        <v>6</v>
      </c>
      <c r="BH54" s="67">
        <f>BG54+1</f>
        <v>7</v>
      </c>
      <c r="BI54" s="68"/>
      <c r="BJ54" s="67">
        <f>LOOKUP(BI55,$BF$10:$BI$10,$BF$8:$BK$8)</f>
        <v>4</v>
      </c>
      <c r="BK54" s="67">
        <f>BJ54+1</f>
        <v>5</v>
      </c>
      <c r="BN54" s="69"/>
      <c r="BO54"/>
    </row>
    <row r="55" spans="1:67" ht="16.5" hidden="1" thickBot="1">
      <c r="A55" s="52"/>
      <c r="B55" s="47"/>
      <c r="C55" s="47"/>
      <c r="D55" s="47"/>
      <c r="E55" s="47"/>
      <c r="F55" s="47"/>
      <c r="G55" s="47"/>
      <c r="H55" s="47"/>
      <c r="I55" s="47"/>
      <c r="J55" s="47"/>
      <c r="K55" s="47"/>
      <c r="L55" s="47"/>
      <c r="M55" s="47"/>
      <c r="N55" s="47"/>
      <c r="O55" s="47"/>
      <c r="P55" s="47"/>
      <c r="Q55" s="47"/>
      <c r="R55" s="47"/>
      <c r="S55" s="47"/>
      <c r="T55" s="47"/>
      <c r="U55" s="47"/>
      <c r="V55" s="47"/>
      <c r="W55" s="47"/>
      <c r="X55" s="47"/>
      <c r="Y55" s="52"/>
      <c r="Z55" s="80"/>
      <c r="AA55" s="52"/>
      <c r="AB55" s="81">
        <f>HLOOKUP(AE54,$AB$10:$AE$20,AB53)</f>
        <v>1.004</v>
      </c>
      <c r="AC55" s="82">
        <f>HLOOKUP(AE54,$AB$10:$AE$20,AC53)</f>
        <v>1.071</v>
      </c>
      <c r="AD55" s="83"/>
      <c r="AE55" s="81">
        <f>HLOOKUP(AF54,$AB$10:$AE$20,AB53)</f>
        <v>1.004</v>
      </c>
      <c r="AF55" s="82">
        <f>HLOOKUP(AF54,$AB$10:$AE$20,AC53)</f>
        <v>1.071</v>
      </c>
      <c r="AG55" s="52"/>
      <c r="AH55" s="57"/>
      <c r="AI55" s="52"/>
      <c r="AJ55" s="80"/>
      <c r="AK55" s="52"/>
      <c r="AL55" s="87">
        <f>HLOOKUP(AO54,$AK$10:$AN$20,AL53)</f>
        <v>1.075</v>
      </c>
      <c r="AM55" s="85">
        <f>HLOOKUP(AO54,$AK$10:$AN$20,AM53)</f>
        <v>1.144</v>
      </c>
      <c r="AN55" s="86"/>
      <c r="AO55" s="87">
        <f>HLOOKUP(AP54,$AK$10:$AN$20,AL53)</f>
        <v>1.075</v>
      </c>
      <c r="AP55" s="88">
        <f>HLOOKUP(AP54,$AK$10:$AN$20,AM53)</f>
        <v>1.144</v>
      </c>
      <c r="AQ55" s="52"/>
      <c r="AR55" s="57"/>
      <c r="AS55" s="69"/>
      <c r="AW55" s="52">
        <v>19</v>
      </c>
      <c r="AX55" s="155">
        <f>LOOKUP(AW55,$B$26:$B$45,$P$26:$P$45)</f>
        <v>0.5389994000000002</v>
      </c>
      <c r="AY55" s="149">
        <f>LOOKUP(AY54,$AT$19:$AT$24,$AU$19:$AU$23)</f>
        <v>0.5</v>
      </c>
      <c r="AZ55" s="149"/>
      <c r="BA55" s="149">
        <f>LOOKUP(BA54,$AT$19:$AT$24,$AU$19:$AU$23)</f>
        <v>0.6</v>
      </c>
      <c r="BB55" s="149">
        <f>LOOKUP(AY55,$AU$19:$AU$23,$AV$19:$AV$23)</f>
        <v>1.11</v>
      </c>
      <c r="BC55" s="149">
        <f>LOOKUP(BA55,$AU$19:$AU$23,$AV$19:$AV$23)</f>
        <v>1.11</v>
      </c>
      <c r="BD55" s="155">
        <f>IF(AX55=AT59,AU59,((BC55-BB55)/(BA55-AY55))*(AX55-AY55)+BB55)</f>
        <v>1.11</v>
      </c>
      <c r="BE55" s="69">
        <v>11</v>
      </c>
      <c r="BF55" s="106">
        <f>LOOKUP(BE55,$B$26:$B$45,$Q$26:$Q$45)</f>
        <v>5.4</v>
      </c>
      <c r="BG55" s="107">
        <f>LOOKUP(BG54,$BE$10:$BE$21,$BF$10:$BF$21)</f>
        <v>5</v>
      </c>
      <c r="BH55" s="107">
        <f>LOOKUP(BH54,$BE$10:$BE$21,$BF$10:$BF$21)</f>
        <v>6</v>
      </c>
      <c r="BI55" s="106">
        <f>LOOKUP(BE55,$B$26:$B$45,$P$26:$P$45)</f>
        <v>0.5284993</v>
      </c>
      <c r="BJ55" s="94">
        <f>LOOKUP(BJ54,$BF$8:$BK$8,$BF$10:$BI$10)</f>
        <v>0.5</v>
      </c>
      <c r="BK55" s="94">
        <f>LOOKUP(BK54,$BF$8:$BK$8,$BF$10:$BI$10)</f>
        <v>0.55</v>
      </c>
      <c r="BL55" s="108">
        <f>((BJ56-BG56)/(BK55-BJ55))*(BI55-BJ55)+BG56</f>
        <v>0.258</v>
      </c>
      <c r="BM55" s="109">
        <f>((BK56-BH56)/(BK55-BJ55))*(BI55-BJ55)+BH56</f>
        <v>0.214</v>
      </c>
      <c r="BN55" s="110">
        <f>((BM55-BL55)/(BH55-BG55))*(BF55-BG55)+BL55</f>
        <v>0.24039999999999997</v>
      </c>
      <c r="BO55"/>
    </row>
    <row r="56" spans="2:67" ht="16.5" hidden="1" thickBot="1">
      <c r="B56" s="47"/>
      <c r="C56" s="47"/>
      <c r="D56" s="47"/>
      <c r="E56" s="47"/>
      <c r="F56" s="47"/>
      <c r="G56" s="47"/>
      <c r="H56" s="47"/>
      <c r="I56" s="47"/>
      <c r="J56" s="47"/>
      <c r="K56" s="47"/>
      <c r="L56" s="47"/>
      <c r="M56" s="47"/>
      <c r="N56" s="47"/>
      <c r="O56" s="47"/>
      <c r="P56" s="47"/>
      <c r="Q56" s="47"/>
      <c r="R56" s="47"/>
      <c r="S56" s="47"/>
      <c r="T56" s="47"/>
      <c r="U56" s="47"/>
      <c r="V56" s="47"/>
      <c r="W56" s="47"/>
      <c r="X56" s="47"/>
      <c r="Y56" s="52"/>
      <c r="Z56" s="52"/>
      <c r="AA56" s="67" t="s">
        <v>21</v>
      </c>
      <c r="AB56" s="67">
        <f>LOOKUP(AA57,$AB$10:$AB$20,$AA$10:$AA$20)</f>
        <v>5</v>
      </c>
      <c r="AC56" s="67">
        <f>AB56+1</f>
        <v>6</v>
      </c>
      <c r="AD56" s="68"/>
      <c r="AE56" s="67">
        <f>LOOKUP(AD57,$AB$10:$AE$10,$AB$8:$AG$8)</f>
        <v>4</v>
      </c>
      <c r="AF56" s="67">
        <f>AE56+1</f>
        <v>5</v>
      </c>
      <c r="AG56" s="52"/>
      <c r="AH56" s="52"/>
      <c r="AI56" s="69"/>
      <c r="AJ56" s="52"/>
      <c r="AK56" s="67" t="s">
        <v>21</v>
      </c>
      <c r="AL56" s="67">
        <f>LOOKUP(AK57,$AK$10:$AK$20,$AJ$10:$AJ$20)</f>
        <v>5</v>
      </c>
      <c r="AM56" s="67">
        <f>AL56+1</f>
        <v>6</v>
      </c>
      <c r="AN56" s="68"/>
      <c r="AO56" s="67">
        <f>LOOKUP(AN57,$AB$10:$AE$10,$AB$8:$AG$8)</f>
        <v>4</v>
      </c>
      <c r="AP56" s="67">
        <f>AO56+1</f>
        <v>5</v>
      </c>
      <c r="AQ56" s="52"/>
      <c r="AR56" s="52"/>
      <c r="AS56" s="69"/>
      <c r="AW56" s="52"/>
      <c r="AX56" s="153" t="s">
        <v>88</v>
      </c>
      <c r="AY56" s="154">
        <f>LOOKUP(AX57,$AU$19:$AU$23,$AT$19:$AT$24)</f>
        <v>5</v>
      </c>
      <c r="AZ56" s="154"/>
      <c r="BA56" s="154">
        <f>AY56+1</f>
        <v>6</v>
      </c>
      <c r="BD56" s="20"/>
      <c r="BE56" s="80"/>
      <c r="BF56" s="52"/>
      <c r="BG56" s="111">
        <f>HLOOKUP(BJ55,$BF$10:$BI$21,BG54)</f>
        <v>0.258</v>
      </c>
      <c r="BH56" s="112">
        <f>HLOOKUP(BJ55,$BF$10:$BI$21,BH54)</f>
        <v>0.214</v>
      </c>
      <c r="BI56" s="113"/>
      <c r="BJ56" s="114">
        <f>HLOOKUP(BK55,$BF$10:$BI$21,BG54)</f>
        <v>0.258</v>
      </c>
      <c r="BK56" s="115">
        <f>HLOOKUP(BK55,$BF$10:$BI$21,BH54)</f>
        <v>0.214</v>
      </c>
      <c r="BL56" s="52"/>
      <c r="BM56" s="57"/>
      <c r="BN56" s="69"/>
      <c r="BO56"/>
    </row>
    <row r="57" spans="1:67" s="20" customFormat="1" ht="16.5" hidden="1" thickBot="1">
      <c r="A57" s="10"/>
      <c r="B57" s="47"/>
      <c r="C57" s="47"/>
      <c r="D57" s="47"/>
      <c r="E57" s="47"/>
      <c r="F57" s="47"/>
      <c r="G57" s="47"/>
      <c r="H57" s="47"/>
      <c r="I57" s="47"/>
      <c r="J57" s="47"/>
      <c r="K57" s="47"/>
      <c r="L57" s="47"/>
      <c r="M57" s="47"/>
      <c r="N57" s="47"/>
      <c r="O57" s="47"/>
      <c r="P57" s="47"/>
      <c r="Q57" s="47"/>
      <c r="R57" s="47"/>
      <c r="S57" s="47"/>
      <c r="T57" s="47"/>
      <c r="U57" s="47"/>
      <c r="V57" s="47"/>
      <c r="W57" s="47"/>
      <c r="X57" s="47"/>
      <c r="Y57" s="10"/>
      <c r="Z57" s="69">
        <v>11</v>
      </c>
      <c r="AA57" s="70">
        <f>LOOKUP(Z57,$B$26:$B$45,$Q$26:$Q$45)</f>
        <v>5.4</v>
      </c>
      <c r="AB57" s="71">
        <f>LOOKUP(AB56,$AA$10:$AA$20,$AB$10:$AB$20)</f>
        <v>5</v>
      </c>
      <c r="AC57" s="71">
        <f>LOOKUP(AC56,$AA$10:$AA$20,$AB$10:$AB$20)</f>
        <v>6</v>
      </c>
      <c r="AD57" s="70">
        <f>LOOKUP(Z57,$B$26:$B$45,$P$26:$P$45)</f>
        <v>0.5284993</v>
      </c>
      <c r="AE57" s="60">
        <f>LOOKUP(AE56,$AB$8:$AF$8,$AB$10:$AD$10)</f>
        <v>0.5</v>
      </c>
      <c r="AF57" s="60">
        <f>LOOKUP(AF56,$AB$8:$AG$8,$AB$10:$AE$10)</f>
        <v>0.55</v>
      </c>
      <c r="AG57" s="72">
        <f>((AE58-AB58)/(AF57-AE57))*(AD57-AE57)+AB58</f>
        <v>1.004</v>
      </c>
      <c r="AH57" s="73">
        <f>((AF58-AC58)/(AF57-AE57))*(AD57-AE57)+AC58</f>
        <v>1.071</v>
      </c>
      <c r="AI57" s="74">
        <f>((AH57-AG57)/(AC57-AB57))*(AA57-AB57)+AG57</f>
        <v>1.0308</v>
      </c>
      <c r="AJ57" s="69">
        <v>11</v>
      </c>
      <c r="AK57" s="75">
        <f>LOOKUP(AJ57,$B$26:$B$45,$Q$26:$Q$45)</f>
        <v>5.4</v>
      </c>
      <c r="AL57" s="76">
        <f>LOOKUP(AL56,$AJ$10:$AJ$20,$AK$10:$AK$20)</f>
        <v>5</v>
      </c>
      <c r="AM57" s="76">
        <f>LOOKUP(AM56,$AJ$10:$AJ$20,$AK$10:$AK$20)</f>
        <v>6</v>
      </c>
      <c r="AN57" s="75">
        <f>LOOKUP(AJ57,$B$26:$B$45,$P$26:$P$45)</f>
        <v>0.5284993</v>
      </c>
      <c r="AO57" s="63">
        <f>LOOKUP(AO56,$AB$8:$AF$8,$AB$10:$AD$10)</f>
        <v>0.5</v>
      </c>
      <c r="AP57" s="63">
        <f>LOOKUP(AP56,$AB$8:$AG$8,$AB$10:$AE$10)</f>
        <v>0.55</v>
      </c>
      <c r="AQ57" s="77">
        <f>((AO58-AL58)/(AP57-AO57))*(AN57-AO57)+AL58</f>
        <v>1.075</v>
      </c>
      <c r="AR57" s="78">
        <f>((AP58-AM58)/(AP57-AO57))*(AN57-AO57)+AM58</f>
        <v>1.144</v>
      </c>
      <c r="AS57" s="79">
        <f>((AR57-AQ57)/(AM57-AL57))*(AK57-AL57)+AQ57</f>
        <v>1.1026</v>
      </c>
      <c r="AW57" s="52">
        <v>20</v>
      </c>
      <c r="AX57" s="155">
        <f>LOOKUP(AW57,$B$26:$B$45,$P$26:$P$45)</f>
        <v>0.5389994000000002</v>
      </c>
      <c r="AY57" s="149">
        <f>LOOKUP(AY56,$AT$19:$AT$24,$AU$19:$AU$23)</f>
        <v>0.5</v>
      </c>
      <c r="AZ57" s="149"/>
      <c r="BA57" s="149">
        <f>LOOKUP(BA56,$AT$19:$AT$24,$AU$19:$AU$23)</f>
        <v>0.6</v>
      </c>
      <c r="BB57" s="149">
        <f>LOOKUP(AY57,$AU$19:$AU$23,$AV$19:$AV$23)</f>
        <v>1.11</v>
      </c>
      <c r="BC57" s="149">
        <f>LOOKUP(BA57,$AU$19:$AU$23,$AV$19:$AV$23)</f>
        <v>1.11</v>
      </c>
      <c r="BD57" s="155">
        <f>IF(AX57=AT61,AU61,((BC57-BB57)/(BA57-AY57))*(AX57-AY57)+BB57)</f>
        <v>1.11</v>
      </c>
      <c r="BE57" s="52"/>
      <c r="BF57" s="67" t="s">
        <v>21</v>
      </c>
      <c r="BG57" s="67">
        <f>LOOKUP(BF58,$BF$10:$BF$21,$BE$10:$BE$21)</f>
        <v>6</v>
      </c>
      <c r="BH57" s="67">
        <f>BG57+1</f>
        <v>7</v>
      </c>
      <c r="BI57" s="68"/>
      <c r="BJ57" s="67">
        <f>LOOKUP(BI58,$BF$10:$BI$10,$BF$8:$BK$8)</f>
        <v>4</v>
      </c>
      <c r="BK57" s="67">
        <f>BJ57+1</f>
        <v>5</v>
      </c>
      <c r="BL57" s="52"/>
      <c r="BM57" s="52"/>
      <c r="BN57" s="69"/>
      <c r="BO57"/>
    </row>
    <row r="58" spans="1:67" ht="16.5" hidden="1" thickBot="1">
      <c r="A58" s="20"/>
      <c r="B58" s="47"/>
      <c r="C58" s="47"/>
      <c r="D58" s="47"/>
      <c r="E58" s="47"/>
      <c r="F58" s="47"/>
      <c r="G58" s="47"/>
      <c r="H58" s="47"/>
      <c r="I58" s="47"/>
      <c r="J58" s="47"/>
      <c r="K58" s="47"/>
      <c r="L58" s="47"/>
      <c r="M58" s="47"/>
      <c r="N58" s="47"/>
      <c r="O58" s="47"/>
      <c r="P58" s="47"/>
      <c r="Q58" s="47"/>
      <c r="R58" s="47"/>
      <c r="S58" s="47"/>
      <c r="T58" s="47"/>
      <c r="U58" s="47"/>
      <c r="V58" s="47"/>
      <c r="W58" s="47"/>
      <c r="X58" s="47"/>
      <c r="Z58" s="80"/>
      <c r="AA58" s="52"/>
      <c r="AB58" s="81">
        <f>HLOOKUP(AE57,$AB$10:$AE$20,AB56)</f>
        <v>1.004</v>
      </c>
      <c r="AC58" s="82">
        <f>HLOOKUP(AE57,$AB$10:$AE$20,AC56)</f>
        <v>1.071</v>
      </c>
      <c r="AD58" s="83"/>
      <c r="AE58" s="81">
        <f>HLOOKUP(AF57,$AB$10:$AE$20,AB56)</f>
        <v>1.004</v>
      </c>
      <c r="AF58" s="82">
        <f>HLOOKUP(AF57,$AB$10:$AE$20,AC56)</f>
        <v>1.071</v>
      </c>
      <c r="AG58" s="52"/>
      <c r="AH58" s="57"/>
      <c r="AI58" s="52"/>
      <c r="AJ58" s="80"/>
      <c r="AK58" s="52"/>
      <c r="AL58" s="87">
        <f>HLOOKUP(AO57,$AK$10:$AN$20,AL56)</f>
        <v>1.075</v>
      </c>
      <c r="AM58" s="85">
        <f>HLOOKUP(AO57,$AK$10:$AN$20,AM56)</f>
        <v>1.144</v>
      </c>
      <c r="AN58" s="86"/>
      <c r="AO58" s="87">
        <f>HLOOKUP(AP57,$AK$10:$AN$20,AL56)</f>
        <v>1.075</v>
      </c>
      <c r="AP58" s="88">
        <f>HLOOKUP(AP57,$AK$10:$AN$20,AM56)</f>
        <v>1.144</v>
      </c>
      <c r="AQ58" s="52"/>
      <c r="AR58" s="57"/>
      <c r="AS58" s="69"/>
      <c r="BE58" s="69">
        <v>12</v>
      </c>
      <c r="BF58" s="106">
        <f>LOOKUP(BE58,$B$26:$B$45,$Q$26:$Q$45)</f>
        <v>5.8</v>
      </c>
      <c r="BG58" s="107">
        <f>LOOKUP(BG57,$BE$10:$BE$21,$BF$10:$BF$21)</f>
        <v>5</v>
      </c>
      <c r="BH58" s="107">
        <f>LOOKUP(BH57,$BE$10:$BE$21,$BF$10:$BF$21)</f>
        <v>6</v>
      </c>
      <c r="BI58" s="106">
        <f>LOOKUP(BE58,$B$26:$B$45,$P$26:$P$45)</f>
        <v>0.5572493000000001</v>
      </c>
      <c r="BJ58" s="94">
        <f>LOOKUP(BJ57,$BF$8:$BK$8,$BF$10:$BI$10)</f>
        <v>0.5</v>
      </c>
      <c r="BK58" s="94">
        <f>LOOKUP(BK57,$BF$8:$BK$8,$BF$10:$BI$10)</f>
        <v>0.55</v>
      </c>
      <c r="BL58" s="108">
        <f>((BJ59-BG59)/(BK58-BJ58))*(BI58-BJ58)+BG59</f>
        <v>0.258</v>
      </c>
      <c r="BM58" s="109">
        <f>((BK59-BH59)/(BK58-BJ58))*(BI58-BJ58)+BH59</f>
        <v>0.214</v>
      </c>
      <c r="BN58" s="110">
        <f>((BM58-BL58)/(BH58-BG58))*(BF58-BG58)+BL58</f>
        <v>0.2228</v>
      </c>
      <c r="BO58"/>
    </row>
    <row r="59" spans="2:67" ht="16.5" hidden="1" thickBot="1">
      <c r="B59" s="47"/>
      <c r="C59" s="47"/>
      <c r="D59" s="47"/>
      <c r="E59" s="47"/>
      <c r="F59" s="47"/>
      <c r="G59" s="47"/>
      <c r="H59" s="47"/>
      <c r="I59" s="47"/>
      <c r="J59" s="47"/>
      <c r="K59" s="47"/>
      <c r="L59" s="47"/>
      <c r="M59" s="47"/>
      <c r="N59" s="47"/>
      <c r="O59" s="47"/>
      <c r="P59" s="47"/>
      <c r="Q59" s="47"/>
      <c r="R59" s="47"/>
      <c r="S59" s="47"/>
      <c r="T59" s="47"/>
      <c r="U59" s="47"/>
      <c r="V59" s="47"/>
      <c r="W59" s="47"/>
      <c r="X59" s="47"/>
      <c r="Y59" s="20"/>
      <c r="Z59" s="52"/>
      <c r="AA59" s="67" t="s">
        <v>21</v>
      </c>
      <c r="AB59" s="67">
        <f>LOOKUP(AA60,$AB$10:$AB$20,$AA$10:$AA$20)</f>
        <v>5</v>
      </c>
      <c r="AC59" s="67">
        <f>AB59+1</f>
        <v>6</v>
      </c>
      <c r="AD59" s="68"/>
      <c r="AE59" s="67">
        <f>LOOKUP(AD60,$AB$10:$AE$10,$AB$8:$AG$8)</f>
        <v>4</v>
      </c>
      <c r="AF59" s="67">
        <f>AE59+1</f>
        <v>5</v>
      </c>
      <c r="AG59" s="52"/>
      <c r="AH59" s="52"/>
      <c r="AI59" s="69"/>
      <c r="AJ59" s="52"/>
      <c r="AK59" s="67" t="s">
        <v>21</v>
      </c>
      <c r="AL59" s="67">
        <f>LOOKUP(AK60,$AK$10:$AK$20,$AJ$10:$AJ$20)</f>
        <v>5</v>
      </c>
      <c r="AM59" s="67">
        <f>AL59+1</f>
        <v>6</v>
      </c>
      <c r="AN59" s="68"/>
      <c r="AO59" s="67">
        <f>LOOKUP(AN60,$AB$10:$AE$10,$AB$8:$AG$8)</f>
        <v>4</v>
      </c>
      <c r="AP59" s="67">
        <f>AO59+1</f>
        <v>5</v>
      </c>
      <c r="AQ59" s="52"/>
      <c r="AR59" s="52"/>
      <c r="AS59" s="69"/>
      <c r="BE59" s="80"/>
      <c r="BF59" s="52"/>
      <c r="BG59" s="111">
        <f>HLOOKUP(BJ58,$BF$10:$BI$21,BG57)</f>
        <v>0.258</v>
      </c>
      <c r="BH59" s="112">
        <f>HLOOKUP(BJ58,$BF$10:$BI$21,BH57)</f>
        <v>0.214</v>
      </c>
      <c r="BI59" s="113"/>
      <c r="BJ59" s="114">
        <f>HLOOKUP(BK58,$BF$10:$BI$21,BG57)</f>
        <v>0.258</v>
      </c>
      <c r="BK59" s="115">
        <f>HLOOKUP(BK58,$BF$10:$BI$21,BH57)</f>
        <v>0.214</v>
      </c>
      <c r="BL59" s="52"/>
      <c r="BM59" s="57"/>
      <c r="BN59" s="69"/>
      <c r="BO59"/>
    </row>
    <row r="60" spans="2:67" ht="15" customHeight="1" hidden="1" thickBot="1">
      <c r="B60" s="47"/>
      <c r="C60" s="47"/>
      <c r="D60" s="47"/>
      <c r="E60" s="47"/>
      <c r="F60" s="47"/>
      <c r="G60" s="47"/>
      <c r="H60" s="47"/>
      <c r="I60" s="47"/>
      <c r="J60" s="47"/>
      <c r="K60" s="47"/>
      <c r="L60" s="47"/>
      <c r="M60" s="47"/>
      <c r="N60" s="47"/>
      <c r="O60" s="47"/>
      <c r="P60" s="47"/>
      <c r="Q60" s="47"/>
      <c r="R60" s="47"/>
      <c r="S60" s="47"/>
      <c r="T60" s="47"/>
      <c r="U60" s="47"/>
      <c r="V60" s="47"/>
      <c r="W60" s="47"/>
      <c r="X60" s="47"/>
      <c r="Z60" s="69">
        <v>12</v>
      </c>
      <c r="AA60" s="70">
        <f>LOOKUP(Z60,$B$26:$B$45,$Q$26:$Q$45)</f>
        <v>5.8</v>
      </c>
      <c r="AB60" s="71">
        <f>LOOKUP(AB59,$AA$10:$AA$20,$AB$10:$AB$20)</f>
        <v>5</v>
      </c>
      <c r="AC60" s="71">
        <f>LOOKUP(AC59,$AA$10:$AA$20,$AB$10:$AB$20)</f>
        <v>6</v>
      </c>
      <c r="AD60" s="70">
        <f>LOOKUP(Z60,$B$26:$B$45,$P$26:$P$45)</f>
        <v>0.5572493000000001</v>
      </c>
      <c r="AE60" s="60">
        <f>LOOKUP(AE59,$AB$8:$AF$8,$AB$10:$AD$10)</f>
        <v>0.5</v>
      </c>
      <c r="AF60" s="60">
        <f>LOOKUP(AF59,$AB$8:$AG$8,$AB$10:$AE$10)</f>
        <v>0.55</v>
      </c>
      <c r="AG60" s="72">
        <f>((AE61-AB61)/(AF60-AE60))*(AD60-AE60)+AB61</f>
        <v>1.004</v>
      </c>
      <c r="AH60" s="73">
        <f>((AF61-AC61)/(AF60-AE60))*(AD60-AE60)+AC61</f>
        <v>1.071</v>
      </c>
      <c r="AI60" s="74">
        <f>((AH60-AG60)/(AC60-AB60))*(AA60-AB60)+AG60</f>
        <v>1.0575999999999999</v>
      </c>
      <c r="AJ60" s="69">
        <v>12</v>
      </c>
      <c r="AK60" s="75">
        <f>LOOKUP(AJ60,$B$26:$B$45,$Q$26:$Q$45)</f>
        <v>5.8</v>
      </c>
      <c r="AL60" s="76">
        <f>LOOKUP(AL59,$AJ$10:$AJ$20,$AK$10:$AK$20)</f>
        <v>5</v>
      </c>
      <c r="AM60" s="76">
        <f>LOOKUP(AM59,$AJ$10:$AJ$20,$AK$10:$AK$20)</f>
        <v>6</v>
      </c>
      <c r="AN60" s="75">
        <f>LOOKUP(AJ60,$B$26:$B$45,$P$26:$P$45)</f>
        <v>0.5572493000000001</v>
      </c>
      <c r="AO60" s="63">
        <f>LOOKUP(AO59,$AB$8:$AF$8,$AB$10:$AD$10)</f>
        <v>0.5</v>
      </c>
      <c r="AP60" s="63">
        <f>LOOKUP(AP59,$AB$8:$AG$8,$AB$10:$AE$10)</f>
        <v>0.55</v>
      </c>
      <c r="AQ60" s="77">
        <f>((AO61-AL61)/(AP60-AO60))*(AN60-AO60)+AL61</f>
        <v>1.075</v>
      </c>
      <c r="AR60" s="78">
        <f>((AP61-AM61)/(AP60-AO60))*(AN60-AO60)+AM61</f>
        <v>1.144</v>
      </c>
      <c r="AS60" s="79">
        <f>((AR60-AQ60)/(AM60-AL60))*(AK60-AL60)+AQ60</f>
        <v>1.1301999999999999</v>
      </c>
      <c r="BE60" s="52"/>
      <c r="BF60" s="67" t="s">
        <v>21</v>
      </c>
      <c r="BG60" s="67">
        <f>LOOKUP(BF61,$BF$10:$BF$21,$BE$10:$BE$21)</f>
        <v>7</v>
      </c>
      <c r="BH60" s="67">
        <f>BG60+1</f>
        <v>8</v>
      </c>
      <c r="BI60" s="68"/>
      <c r="BJ60" s="67">
        <f>LOOKUP(BI61,$BF$10:$BI$10,$BF$8:$BK$8)</f>
        <v>4</v>
      </c>
      <c r="BK60" s="67">
        <f>BJ60+1</f>
        <v>5</v>
      </c>
      <c r="BL60" s="52"/>
      <c r="BM60" s="52"/>
      <c r="BN60" s="69"/>
      <c r="BO60"/>
    </row>
    <row r="61" spans="2:67" ht="16.5" hidden="1" thickBot="1">
      <c r="B61" s="47"/>
      <c r="C61" s="47"/>
      <c r="D61" s="47"/>
      <c r="E61" s="47"/>
      <c r="F61" s="47"/>
      <c r="G61" s="47"/>
      <c r="H61" s="47"/>
      <c r="I61" s="47"/>
      <c r="J61" s="47"/>
      <c r="K61" s="47"/>
      <c r="L61" s="47"/>
      <c r="M61" s="47"/>
      <c r="N61" s="47"/>
      <c r="O61" s="47"/>
      <c r="P61" s="47"/>
      <c r="Q61" s="47"/>
      <c r="R61" s="47"/>
      <c r="S61" s="47"/>
      <c r="T61" s="47"/>
      <c r="U61" s="47"/>
      <c r="V61" s="47"/>
      <c r="W61" s="47"/>
      <c r="X61" s="47"/>
      <c r="Y61" s="89"/>
      <c r="Z61" s="80"/>
      <c r="AA61" s="52"/>
      <c r="AB61" s="81">
        <f>HLOOKUP(AE60,$AB$10:$AE$20,AB59)</f>
        <v>1.004</v>
      </c>
      <c r="AC61" s="82">
        <f>HLOOKUP(AE60,$AB$10:$AE$20,AC59)</f>
        <v>1.071</v>
      </c>
      <c r="AD61" s="83"/>
      <c r="AE61" s="81">
        <f>HLOOKUP(AF60,$AB$10:$AE$20,AB59)</f>
        <v>1.004</v>
      </c>
      <c r="AF61" s="82">
        <f>HLOOKUP(AF60,$AB$10:$AE$20,AC59)</f>
        <v>1.071</v>
      </c>
      <c r="AG61" s="52"/>
      <c r="AH61" s="57"/>
      <c r="AI61" s="52"/>
      <c r="AJ61" s="80"/>
      <c r="AK61" s="52"/>
      <c r="AL61" s="87">
        <f>HLOOKUP(AO60,$AK$10:$AN$20,AL59)</f>
        <v>1.075</v>
      </c>
      <c r="AM61" s="85">
        <f>HLOOKUP(AO60,$AK$10:$AN$20,AM59)</f>
        <v>1.144</v>
      </c>
      <c r="AN61" s="86"/>
      <c r="AO61" s="87">
        <f>HLOOKUP(AP60,$AK$10:$AN$20,AL59)</f>
        <v>1.075</v>
      </c>
      <c r="AP61" s="88">
        <f>HLOOKUP(AP60,$AK$10:$AN$20,AM59)</f>
        <v>1.144</v>
      </c>
      <c r="AQ61" s="52"/>
      <c r="AR61" s="57"/>
      <c r="AS61" s="69"/>
      <c r="BE61" s="69">
        <v>13</v>
      </c>
      <c r="BF61" s="106">
        <f>LOOKUP(BE61,$B$26:$B$45,$Q$26:$Q$45)</f>
        <v>6.1</v>
      </c>
      <c r="BG61" s="107">
        <f>LOOKUP(BG60,$BE$10:$BE$21,$BF$10:$BF$21)</f>
        <v>6</v>
      </c>
      <c r="BH61" s="107">
        <f>LOOKUP(BH60,$BE$10:$BE$21,$BF$10:$BF$21)</f>
        <v>7</v>
      </c>
      <c r="BI61" s="106">
        <f>LOOKUP(BE61,$B$26:$B$45,$P$26:$P$45)</f>
        <v>0.5572493000000001</v>
      </c>
      <c r="BJ61" s="94">
        <f>LOOKUP(BJ60,$BF$8:$BK$8,$BF$10:$BI$10)</f>
        <v>0.5</v>
      </c>
      <c r="BK61" s="94">
        <f>LOOKUP(BK60,$BF$8:$BK$8,$BF$10:$BI$10)</f>
        <v>0.55</v>
      </c>
      <c r="BL61" s="108">
        <f>((BJ62-BG62)/(BK61-BJ61))*(BI61-BJ61)+BG62</f>
        <v>0.214</v>
      </c>
      <c r="BM61" s="109">
        <f>((BK62-BH62)/(BK61-BJ61))*(BI61-BJ61)+BH62</f>
        <v>0.177</v>
      </c>
      <c r="BN61" s="110">
        <f>((BM61-BL61)/(BH61-BG61))*(BF61-BG61)+BL61</f>
        <v>0.21030000000000001</v>
      </c>
      <c r="BO61"/>
    </row>
    <row r="62" spans="2:67" ht="16.5" hidden="1" thickBot="1">
      <c r="B62" s="47"/>
      <c r="C62" s="47"/>
      <c r="D62" s="47"/>
      <c r="E62" s="47"/>
      <c r="F62" s="47"/>
      <c r="G62" s="47"/>
      <c r="H62" s="47"/>
      <c r="I62" s="47"/>
      <c r="J62" s="47"/>
      <c r="K62" s="47"/>
      <c r="L62" s="47"/>
      <c r="M62" s="47"/>
      <c r="N62" s="47"/>
      <c r="O62" s="47"/>
      <c r="P62" s="47"/>
      <c r="Q62" s="47"/>
      <c r="R62" s="47"/>
      <c r="S62" s="47"/>
      <c r="T62" s="47"/>
      <c r="U62" s="47"/>
      <c r="V62" s="47"/>
      <c r="W62" s="47"/>
      <c r="X62" s="47"/>
      <c r="Y62" s="89"/>
      <c r="Z62" s="52"/>
      <c r="AA62" s="67" t="s">
        <v>21</v>
      </c>
      <c r="AB62" s="67">
        <f>LOOKUP(AA63,$AB$10:$AB$20,$AA$10:$AA$20)</f>
        <v>6</v>
      </c>
      <c r="AC62" s="67">
        <f>AB62+1</f>
        <v>7</v>
      </c>
      <c r="AD62" s="68"/>
      <c r="AE62" s="67">
        <f>LOOKUP(AD63,$AB$10:$AE$10,$AB$8:$AG$8)</f>
        <v>4</v>
      </c>
      <c r="AF62" s="67">
        <f>AE62+1</f>
        <v>5</v>
      </c>
      <c r="AG62" s="52"/>
      <c r="AH62" s="52"/>
      <c r="AI62" s="69"/>
      <c r="AJ62" s="52"/>
      <c r="AK62" s="67" t="s">
        <v>21</v>
      </c>
      <c r="AL62" s="67">
        <f>LOOKUP(AK63,$AK$10:$AK$20,$AJ$10:$AJ$20)</f>
        <v>6</v>
      </c>
      <c r="AM62" s="67">
        <f>AL62+1</f>
        <v>7</v>
      </c>
      <c r="AN62" s="68"/>
      <c r="AO62" s="67">
        <f>LOOKUP(AN63,$AB$10:$AE$10,$AB$8:$AG$8)</f>
        <v>4</v>
      </c>
      <c r="AP62" s="67">
        <f>AO62+1</f>
        <v>5</v>
      </c>
      <c r="AQ62" s="52"/>
      <c r="AR62" s="52"/>
      <c r="AS62" s="69"/>
      <c r="BE62" s="80"/>
      <c r="BF62" s="52"/>
      <c r="BG62" s="111">
        <f>HLOOKUP(BJ61,$BF$10:$BI$21,BG60)</f>
        <v>0.214</v>
      </c>
      <c r="BH62" s="112">
        <f>HLOOKUP(BJ61,$BF$10:$BI$21,BH60)</f>
        <v>0.177</v>
      </c>
      <c r="BI62" s="113"/>
      <c r="BJ62" s="114">
        <f>HLOOKUP(BK61,$BF$10:$BI$21,BG60)</f>
        <v>0.214</v>
      </c>
      <c r="BK62" s="115">
        <f>HLOOKUP(BK61,$BF$10:$BI$21,BH60)</f>
        <v>0.177</v>
      </c>
      <c r="BL62" s="52"/>
      <c r="BM62" s="57"/>
      <c r="BN62" s="69"/>
      <c r="BO62"/>
    </row>
    <row r="63" spans="2:67" ht="16.5" hidden="1" thickBot="1">
      <c r="B63" s="47"/>
      <c r="C63" s="47"/>
      <c r="D63" s="47"/>
      <c r="E63" s="47"/>
      <c r="F63" s="47"/>
      <c r="G63" s="47"/>
      <c r="H63" s="47"/>
      <c r="I63" s="47"/>
      <c r="J63" s="47"/>
      <c r="K63" s="47"/>
      <c r="L63" s="47"/>
      <c r="M63" s="47"/>
      <c r="N63" s="47"/>
      <c r="O63" s="47"/>
      <c r="P63" s="47"/>
      <c r="Q63" s="47"/>
      <c r="R63" s="47"/>
      <c r="S63" s="47"/>
      <c r="T63" s="47"/>
      <c r="U63" s="47"/>
      <c r="V63" s="47"/>
      <c r="W63" s="47"/>
      <c r="X63" s="47"/>
      <c r="Y63" s="90"/>
      <c r="Z63" s="69">
        <v>13</v>
      </c>
      <c r="AA63" s="70">
        <f>LOOKUP(Z63,$B$26:$B$45,$Q$26:$Q$45)</f>
        <v>6.1</v>
      </c>
      <c r="AB63" s="71">
        <f>LOOKUP(AB62,$AA$10:$AA$20,$AB$10:$AB$20)</f>
        <v>6</v>
      </c>
      <c r="AC63" s="71">
        <f>LOOKUP(AC62,$AA$10:$AA$20,$AB$10:$AB$20)</f>
        <v>7</v>
      </c>
      <c r="AD63" s="70">
        <f>LOOKUP(Z63,$B$26:$B$45,$P$26:$P$45)</f>
        <v>0.5572493000000001</v>
      </c>
      <c r="AE63" s="60">
        <f>LOOKUP(AE62,$AB$8:$AF$8,$AB$10:$AD$10)</f>
        <v>0.5</v>
      </c>
      <c r="AF63" s="60">
        <f>LOOKUP(AF62,$AB$8:$AG$8,$AB$10:$AE$10)</f>
        <v>0.55</v>
      </c>
      <c r="AG63" s="72">
        <f>((AE64-AB64)/(AF63-AE63))*(AD63-AE63)+AB64</f>
        <v>1.071</v>
      </c>
      <c r="AH63" s="73">
        <f>((AF64-AC64)/(AF63-AE63))*(AD63-AE63)+AC64</f>
        <v>1.135</v>
      </c>
      <c r="AI63" s="74">
        <f>((AH63-AG63)/(AC63-AB63))*(AA63-AB63)+AG63</f>
        <v>1.0774</v>
      </c>
      <c r="AJ63" s="69">
        <v>13</v>
      </c>
      <c r="AK63" s="75">
        <f>LOOKUP(AJ63,$B$26:$B$45,$Q$26:$Q$45)</f>
        <v>6.1</v>
      </c>
      <c r="AL63" s="76">
        <f>LOOKUP(AL62,$AJ$10:$AJ$20,$AK$10:$AK$20)</f>
        <v>6</v>
      </c>
      <c r="AM63" s="76">
        <f>LOOKUP(AM62,$AJ$10:$AJ$20,$AK$10:$AK$20)</f>
        <v>7</v>
      </c>
      <c r="AN63" s="75">
        <f>LOOKUP(AJ63,$B$26:$B$45,$P$26:$P$45)</f>
        <v>0.5572493000000001</v>
      </c>
      <c r="AO63" s="63">
        <f>LOOKUP(AO62,$AB$8:$AF$8,$AB$10:$AD$10)</f>
        <v>0.5</v>
      </c>
      <c r="AP63" s="63">
        <f>LOOKUP(AP62,$AB$8:$AG$8,$AB$10:$AE$10)</f>
        <v>0.55</v>
      </c>
      <c r="AQ63" s="77">
        <f>((AO64-AL64)/(AP63-AO63))*(AN63-AO63)+AL64</f>
        <v>1.144</v>
      </c>
      <c r="AR63" s="78">
        <f>((AP64-AM64)/(AP63-AO63))*(AN63-AO63)+AM64</f>
        <v>1.204</v>
      </c>
      <c r="AS63" s="79">
        <f>((AR63-AQ63)/(AM63-AL63))*(AK63-AL63)+AQ63</f>
        <v>1.15</v>
      </c>
      <c r="BE63" s="52"/>
      <c r="BF63" s="67" t="s">
        <v>21</v>
      </c>
      <c r="BG63" s="67">
        <f>LOOKUP(BF64,$BF$10:$BF$21,$BE$10:$BE$21)</f>
        <v>6</v>
      </c>
      <c r="BH63" s="67">
        <f>BG63+1</f>
        <v>7</v>
      </c>
      <c r="BI63" s="68"/>
      <c r="BJ63" s="67">
        <f>LOOKUP(BI64,$BF$10:$BI$10,$BF$8:$BK$8)</f>
        <v>4</v>
      </c>
      <c r="BK63" s="67">
        <f>BJ63+1</f>
        <v>5</v>
      </c>
      <c r="BL63" s="52"/>
      <c r="BM63" s="52"/>
      <c r="BN63" s="69"/>
      <c r="BO63"/>
    </row>
    <row r="64" spans="2:67" ht="16.5" hidden="1" thickBot="1">
      <c r="B64" s="47"/>
      <c r="C64" s="47"/>
      <c r="D64" s="47"/>
      <c r="E64" s="47"/>
      <c r="F64" s="47"/>
      <c r="G64" s="47"/>
      <c r="H64" s="47"/>
      <c r="I64" s="47"/>
      <c r="J64" s="47"/>
      <c r="K64" s="47"/>
      <c r="L64" s="47"/>
      <c r="M64" s="47"/>
      <c r="N64" s="47"/>
      <c r="O64" s="47"/>
      <c r="Z64" s="80"/>
      <c r="AA64" s="52"/>
      <c r="AB64" s="81">
        <f>HLOOKUP(AE63,$AB$10:$AE$20,AB62)</f>
        <v>1.071</v>
      </c>
      <c r="AC64" s="82">
        <f>HLOOKUP(AE63,$AB$10:$AE$20,AC62)</f>
        <v>1.135</v>
      </c>
      <c r="AD64" s="83"/>
      <c r="AE64" s="81">
        <f>HLOOKUP(AF63,$AB$10:$AE$20,AB62)</f>
        <v>1.071</v>
      </c>
      <c r="AF64" s="82">
        <f>HLOOKUP(AF63,$AB$10:$AE$20,AC62)</f>
        <v>1.135</v>
      </c>
      <c r="AG64" s="52"/>
      <c r="AH64" s="57"/>
      <c r="AI64" s="52"/>
      <c r="AJ64" s="80"/>
      <c r="AK64" s="52"/>
      <c r="AL64" s="87">
        <f>HLOOKUP(AO63,$AK$10:$AN$20,AL62)</f>
        <v>1.144</v>
      </c>
      <c r="AM64" s="85">
        <f>HLOOKUP(AO63,$AK$10:$AN$20,AM62)</f>
        <v>1.204</v>
      </c>
      <c r="AN64" s="86"/>
      <c r="AO64" s="87">
        <f>HLOOKUP(AP63,$AK$10:$AN$20,AL62)</f>
        <v>1.144</v>
      </c>
      <c r="AP64" s="88">
        <f>HLOOKUP(AP63,$AK$10:$AN$20,AM62)</f>
        <v>1.204</v>
      </c>
      <c r="AQ64" s="52"/>
      <c r="AR64" s="57"/>
      <c r="AS64" s="69"/>
      <c r="BE64" s="69">
        <v>14</v>
      </c>
      <c r="BF64" s="106">
        <f>LOOKUP(BE64,$B$26:$B$45,$Q$26:$Q$45)</f>
        <v>5.6</v>
      </c>
      <c r="BG64" s="107">
        <f>LOOKUP(BG63,$BE$10:$BE$21,$BF$10:$BF$21)</f>
        <v>5</v>
      </c>
      <c r="BH64" s="107">
        <f>LOOKUP(BH63,$BE$10:$BE$21,$BF$10:$BF$21)</f>
        <v>6</v>
      </c>
      <c r="BI64" s="106">
        <f>LOOKUP(BE64,$B$26:$B$45,$P$26:$P$45)</f>
        <v>0.5572493000000001</v>
      </c>
      <c r="BJ64" s="94">
        <f>LOOKUP(BJ63,$BF$8:$BK$8,$BF$10:$BI$10)</f>
        <v>0.5</v>
      </c>
      <c r="BK64" s="94">
        <f>LOOKUP(BK63,$BF$8:$BK$8,$BF$10:$BI$10)</f>
        <v>0.55</v>
      </c>
      <c r="BL64" s="108">
        <f>((BJ65-BG65)/(BK64-BJ64))*(BI64-BJ64)+BG65</f>
        <v>0.258</v>
      </c>
      <c r="BM64" s="109">
        <f>((BK65-BH65)/(BK64-BJ64))*(BI64-BJ64)+BH65</f>
        <v>0.214</v>
      </c>
      <c r="BN64" s="110">
        <f>((BM64-BL64)/(BH64-BG64))*(BF64-BG64)+BL64</f>
        <v>0.23160000000000003</v>
      </c>
      <c r="BO64"/>
    </row>
    <row r="65" spans="2:67" ht="16.5" hidden="1" thickBot="1">
      <c r="B65" s="47"/>
      <c r="C65" s="47"/>
      <c r="D65" s="47"/>
      <c r="E65" s="47"/>
      <c r="F65" s="47"/>
      <c r="G65" s="47"/>
      <c r="H65" s="47"/>
      <c r="I65" s="47"/>
      <c r="J65" s="47"/>
      <c r="K65" s="47"/>
      <c r="L65" s="47"/>
      <c r="M65" s="47"/>
      <c r="N65" s="47"/>
      <c r="O65" s="47"/>
      <c r="Z65" s="52"/>
      <c r="AA65" s="67" t="s">
        <v>21</v>
      </c>
      <c r="AB65" s="67">
        <f>LOOKUP(AA66,$AB$10:$AB$20,$AA$10:$AA$20)</f>
        <v>5</v>
      </c>
      <c r="AC65" s="67">
        <f>AB65+1</f>
        <v>6</v>
      </c>
      <c r="AD65" s="68"/>
      <c r="AE65" s="67">
        <f>LOOKUP(AD66,$AB$10:$AE$10,$AB$8:$AG$8)</f>
        <v>4</v>
      </c>
      <c r="AF65" s="67">
        <f>AE65+1</f>
        <v>5</v>
      </c>
      <c r="AG65" s="52"/>
      <c r="AH65" s="52"/>
      <c r="AI65" s="69"/>
      <c r="AJ65" s="52"/>
      <c r="AK65" s="67" t="s">
        <v>21</v>
      </c>
      <c r="AL65" s="67">
        <f>LOOKUP(AK66,$AK$10:$AK$20,$AJ$10:$AJ$20)</f>
        <v>5</v>
      </c>
      <c r="AM65" s="67">
        <f>AL65+1</f>
        <v>6</v>
      </c>
      <c r="AN65" s="68"/>
      <c r="AO65" s="67">
        <f>LOOKUP(AN66,$AB$10:$AE$10,$AB$8:$AG$8)</f>
        <v>4</v>
      </c>
      <c r="AP65" s="67">
        <f>AO65+1</f>
        <v>5</v>
      </c>
      <c r="AQ65" s="52"/>
      <c r="AR65" s="52"/>
      <c r="AS65" s="69"/>
      <c r="BE65" s="80"/>
      <c r="BF65" s="52"/>
      <c r="BG65" s="111">
        <f>HLOOKUP(BJ64,$BF$10:$BI$21,BG63)</f>
        <v>0.258</v>
      </c>
      <c r="BH65" s="112">
        <f>HLOOKUP(BJ64,$BF$10:$BI$21,BH63)</f>
        <v>0.214</v>
      </c>
      <c r="BI65" s="113"/>
      <c r="BJ65" s="114">
        <f>HLOOKUP(BK64,$BF$10:$BI$21,BG63)</f>
        <v>0.258</v>
      </c>
      <c r="BK65" s="115">
        <f>HLOOKUP(BK64,$BF$10:$BI$21,BH63)</f>
        <v>0.214</v>
      </c>
      <c r="BL65" s="52"/>
      <c r="BM65" s="57"/>
      <c r="BN65" s="69"/>
      <c r="BO65"/>
    </row>
    <row r="66" spans="2:67" ht="16.5" hidden="1" thickBot="1">
      <c r="B66" s="47"/>
      <c r="C66" s="47"/>
      <c r="D66" s="47"/>
      <c r="E66" s="47"/>
      <c r="F66" s="47"/>
      <c r="G66" s="47"/>
      <c r="H66" s="47"/>
      <c r="I66" s="47"/>
      <c r="J66" s="47"/>
      <c r="K66" s="47"/>
      <c r="L66" s="47"/>
      <c r="M66" s="47"/>
      <c r="N66" s="47"/>
      <c r="O66" s="47"/>
      <c r="Z66" s="69">
        <v>14</v>
      </c>
      <c r="AA66" s="70">
        <f>LOOKUP(Z66,$B$26:$B$45,$Q$26:$Q$45)</f>
        <v>5.6</v>
      </c>
      <c r="AB66" s="71">
        <f>LOOKUP(AB65,$AA$10:$AA$20,$AB$10:$AB$20)</f>
        <v>5</v>
      </c>
      <c r="AC66" s="71">
        <f>LOOKUP(AC65,$AA$10:$AA$20,$AB$10:$AB$20)</f>
        <v>6</v>
      </c>
      <c r="AD66" s="70">
        <f>LOOKUP(Z66,$B$26:$B$45,$P$26:$P$45)</f>
        <v>0.5572493000000001</v>
      </c>
      <c r="AE66" s="60">
        <f>LOOKUP(AE65,$AB$8:$AF$8,$AB$10:$AD$10)</f>
        <v>0.5</v>
      </c>
      <c r="AF66" s="60">
        <f>LOOKUP(AF65,$AB$8:$AG$8,$AB$10:$AE$10)</f>
        <v>0.55</v>
      </c>
      <c r="AG66" s="72">
        <f>((AE67-AB67)/(AF66-AE66))*(AD66-AE66)+AB67</f>
        <v>1.004</v>
      </c>
      <c r="AH66" s="73">
        <f>((AF67-AC67)/(AF66-AE66))*(AD66-AE66)+AC67</f>
        <v>1.071</v>
      </c>
      <c r="AI66" s="74">
        <f>((AH66-AG66)/(AC66-AB66))*(AA66-AB66)+AG66</f>
        <v>1.0442</v>
      </c>
      <c r="AJ66" s="69">
        <v>14</v>
      </c>
      <c r="AK66" s="75">
        <f>LOOKUP(AJ66,$B$26:$B$45,$Q$26:$Q$45)</f>
        <v>5.6</v>
      </c>
      <c r="AL66" s="76">
        <f>LOOKUP(AL65,$AJ$10:$AJ$20,$AK$10:$AK$20)</f>
        <v>5</v>
      </c>
      <c r="AM66" s="76">
        <f>LOOKUP(AM65,$AJ$10:$AJ$20,$AK$10:$AK$20)</f>
        <v>6</v>
      </c>
      <c r="AN66" s="75">
        <f>LOOKUP(AJ66,$B$26:$B$45,$P$26:$P$45)</f>
        <v>0.5572493000000001</v>
      </c>
      <c r="AO66" s="63">
        <f>LOOKUP(AO65,$AB$8:$AF$8,$AB$10:$AD$10)</f>
        <v>0.5</v>
      </c>
      <c r="AP66" s="63">
        <f>LOOKUP(AP65,$AB$8:$AG$8,$AB$10:$AE$10)</f>
        <v>0.55</v>
      </c>
      <c r="AQ66" s="77">
        <f>((AO67-AL67)/(AP66-AO66))*(AN66-AO66)+AL67</f>
        <v>1.075</v>
      </c>
      <c r="AR66" s="78">
        <f>((AP67-AM67)/(AP66-AO66))*(AN66-AO66)+AM67</f>
        <v>1.144</v>
      </c>
      <c r="AS66" s="79">
        <f>((AR66-AQ66)/(AM66-AL66))*(AK66-AL66)+AQ66</f>
        <v>1.1163999999999998</v>
      </c>
      <c r="BE66" s="52"/>
      <c r="BF66" s="67" t="s">
        <v>21</v>
      </c>
      <c r="BG66" s="67">
        <f>LOOKUP(BF67,$BF$10:$BF$21,$BE$10:$BE$21)</f>
        <v>7</v>
      </c>
      <c r="BH66" s="67">
        <f>BG66+1</f>
        <v>8</v>
      </c>
      <c r="BI66" s="68"/>
      <c r="BJ66" s="67">
        <f>LOOKUP(BI67,$BF$10:$BI$10,$BF$8:$BK$8)</f>
        <v>4</v>
      </c>
      <c r="BK66" s="67">
        <f>BJ66+1</f>
        <v>5</v>
      </c>
      <c r="BL66" s="52"/>
      <c r="BM66" s="52"/>
      <c r="BN66" s="69"/>
      <c r="BO66"/>
    </row>
    <row r="67" spans="2:67" ht="16.5" hidden="1" thickBot="1">
      <c r="B67" s="47"/>
      <c r="C67" s="47"/>
      <c r="D67" s="47"/>
      <c r="E67" s="47"/>
      <c r="F67" s="47"/>
      <c r="G67" s="47"/>
      <c r="H67" s="47"/>
      <c r="I67" s="47"/>
      <c r="J67" s="47"/>
      <c r="K67" s="47"/>
      <c r="L67" s="47"/>
      <c r="M67" s="47"/>
      <c r="N67" s="47"/>
      <c r="O67" s="47"/>
      <c r="Y67" s="11"/>
      <c r="Z67" s="80"/>
      <c r="AA67" s="52"/>
      <c r="AB67" s="81">
        <f>HLOOKUP(AE66,$AB$10:$AE$20,AB65)</f>
        <v>1.004</v>
      </c>
      <c r="AC67" s="82">
        <f>HLOOKUP(AE66,$AB$10:$AE$20,AC65)</f>
        <v>1.071</v>
      </c>
      <c r="AD67" s="83"/>
      <c r="AE67" s="81">
        <f>HLOOKUP(AF66,$AB$10:$AE$20,AB65)</f>
        <v>1.004</v>
      </c>
      <c r="AF67" s="82">
        <f>HLOOKUP(AF66,$AB$10:$AE$20,AC65)</f>
        <v>1.071</v>
      </c>
      <c r="AG67" s="52"/>
      <c r="AH67" s="57"/>
      <c r="AI67" s="52"/>
      <c r="AJ67" s="80"/>
      <c r="AK67" s="52"/>
      <c r="AL67" s="87">
        <f>HLOOKUP(AO66,$AK$10:$AN$20,AL65)</f>
        <v>1.075</v>
      </c>
      <c r="AM67" s="85">
        <f>HLOOKUP(AO66,$AK$10:$AN$20,AM65)</f>
        <v>1.144</v>
      </c>
      <c r="AN67" s="86"/>
      <c r="AO67" s="87">
        <f>HLOOKUP(AP66,$AK$10:$AN$20,AL65)</f>
        <v>1.075</v>
      </c>
      <c r="AP67" s="88">
        <f>HLOOKUP(AP66,$AK$10:$AN$20,AM65)</f>
        <v>1.144</v>
      </c>
      <c r="AQ67" s="52"/>
      <c r="AR67" s="57"/>
      <c r="AS67" s="69"/>
      <c r="BE67" s="69">
        <v>15</v>
      </c>
      <c r="BF67" s="106">
        <f>LOOKUP(BE67,$B$26:$B$45,$Q$26:$Q$45)</f>
        <v>6</v>
      </c>
      <c r="BG67" s="107">
        <f>LOOKUP(BG66,$BE$10:$BE$21,$BF$10:$BF$21)</f>
        <v>6</v>
      </c>
      <c r="BH67" s="107">
        <f>LOOKUP(BH66,$BE$10:$BE$21,$BF$10:$BF$21)</f>
        <v>7</v>
      </c>
      <c r="BI67" s="106">
        <f>LOOKUP(BE67,$B$26:$B$45,$P$26:$P$45)</f>
        <v>0.5389994000000002</v>
      </c>
      <c r="BJ67" s="94">
        <f>LOOKUP(BJ66,$BF$8:$BK$8,$BF$10:$BI$10)</f>
        <v>0.5</v>
      </c>
      <c r="BK67" s="94">
        <f>LOOKUP(BK66,$BF$8:$BK$8,$BF$10:$BI$10)</f>
        <v>0.55</v>
      </c>
      <c r="BL67" s="108">
        <f>((BJ68-BG68)/(BK67-BJ67))*(BI67-BJ67)+BG68</f>
        <v>0.214</v>
      </c>
      <c r="BM67" s="109">
        <f>((BK68-BH68)/(BK67-BJ67))*(BI67-BJ67)+BH68</f>
        <v>0.177</v>
      </c>
      <c r="BN67" s="110">
        <f>((BM67-BL67)/(BH67-BG67))*(BF67-BG67)+BL67</f>
        <v>0.214</v>
      </c>
      <c r="BO67"/>
    </row>
    <row r="68" spans="2:67" ht="16.5" hidden="1" thickBot="1">
      <c r="B68" s="47"/>
      <c r="C68" s="47"/>
      <c r="D68" s="47"/>
      <c r="E68" s="47"/>
      <c r="F68" s="47"/>
      <c r="G68" s="47"/>
      <c r="H68" s="47"/>
      <c r="I68" s="47"/>
      <c r="J68" s="47"/>
      <c r="K68" s="47"/>
      <c r="L68" s="47"/>
      <c r="M68" s="47"/>
      <c r="N68" s="47"/>
      <c r="O68" s="47"/>
      <c r="Y68" s="11"/>
      <c r="Z68" s="52"/>
      <c r="AA68" s="67" t="s">
        <v>21</v>
      </c>
      <c r="AB68" s="67">
        <f>LOOKUP(AA69,$AB$10:$AB$20,$AA$10:$AA$20)</f>
        <v>6</v>
      </c>
      <c r="AC68" s="67">
        <f>AB68+1</f>
        <v>7</v>
      </c>
      <c r="AD68" s="68"/>
      <c r="AE68" s="67">
        <f>LOOKUP(AD69,$AB$10:$AE$10,$AB$8:$AG$8)</f>
        <v>4</v>
      </c>
      <c r="AF68" s="67">
        <f>AE68+1</f>
        <v>5</v>
      </c>
      <c r="AG68" s="52"/>
      <c r="AH68" s="52"/>
      <c r="AI68" s="69"/>
      <c r="AJ68" s="52"/>
      <c r="AK68" s="67" t="s">
        <v>21</v>
      </c>
      <c r="AL68" s="67">
        <f>LOOKUP(AK69,$AK$10:$AK$20,$AJ$10:$AJ$20)</f>
        <v>6</v>
      </c>
      <c r="AM68" s="67">
        <f>AL68+1</f>
        <v>7</v>
      </c>
      <c r="AN68" s="68"/>
      <c r="AO68" s="67">
        <f>LOOKUP(AN69,$AB$10:$AE$10,$AB$8:$AG$8)</f>
        <v>4</v>
      </c>
      <c r="AP68" s="67">
        <f>AO68+1</f>
        <v>5</v>
      </c>
      <c r="AQ68" s="52"/>
      <c r="AR68" s="52"/>
      <c r="AS68" s="69"/>
      <c r="BE68" s="80"/>
      <c r="BF68" s="52"/>
      <c r="BG68" s="111">
        <f>HLOOKUP(BJ67,$BF$10:$BI$21,BG66)</f>
        <v>0.214</v>
      </c>
      <c r="BH68" s="112">
        <f>HLOOKUP(BJ67,$BF$10:$BI$21,BH66)</f>
        <v>0.177</v>
      </c>
      <c r="BI68" s="113"/>
      <c r="BJ68" s="114">
        <f>HLOOKUP(BK67,$BF$10:$BI$21,BG66)</f>
        <v>0.214</v>
      </c>
      <c r="BK68" s="115">
        <f>HLOOKUP(BK67,$BF$10:$BI$21,BH66)</f>
        <v>0.177</v>
      </c>
      <c r="BL68" s="52"/>
      <c r="BM68" s="57"/>
      <c r="BN68" s="69"/>
      <c r="BO68"/>
    </row>
    <row r="69" spans="2:67" ht="16.5" hidden="1" thickBot="1">
      <c r="B69" s="47"/>
      <c r="C69" s="47"/>
      <c r="D69" s="47"/>
      <c r="E69" s="47"/>
      <c r="F69" s="47"/>
      <c r="G69" s="47"/>
      <c r="H69" s="47"/>
      <c r="I69" s="47"/>
      <c r="J69" s="47"/>
      <c r="K69" s="47"/>
      <c r="L69" s="47"/>
      <c r="M69" s="47"/>
      <c r="N69" s="47"/>
      <c r="O69" s="47"/>
      <c r="Y69" s="11"/>
      <c r="Z69" s="69">
        <v>15</v>
      </c>
      <c r="AA69" s="70">
        <f>LOOKUP(Z69,$B$26:$B$45,$Q$26:$Q$45)</f>
        <v>6</v>
      </c>
      <c r="AB69" s="71">
        <f>LOOKUP(AB68,$AA$10:$AA$20,$AB$10:$AB$20)</f>
        <v>6</v>
      </c>
      <c r="AC69" s="71">
        <f>LOOKUP(AC68,$AA$10:$AA$20,$AB$10:$AB$20)</f>
        <v>7</v>
      </c>
      <c r="AD69" s="70">
        <f>LOOKUP(Z69,$B$26:$B$45,$P$26:$P$45)</f>
        <v>0.5389994000000002</v>
      </c>
      <c r="AE69" s="60">
        <f>LOOKUP(AE68,$AB$8:$AF$8,$AB$10:$AD$10)</f>
        <v>0.5</v>
      </c>
      <c r="AF69" s="60">
        <f>LOOKUP(AF68,$AB$8:$AG$8,$AB$10:$AE$10)</f>
        <v>0.55</v>
      </c>
      <c r="AG69" s="72">
        <f>((AE70-AB70)/(AF69-AE69))*(AD69-AE69)+AB70</f>
        <v>1.071</v>
      </c>
      <c r="AH69" s="73">
        <f>((AF70-AC70)/(AF69-AE69))*(AD69-AE69)+AC70</f>
        <v>1.135</v>
      </c>
      <c r="AI69" s="74">
        <f>((AH69-AG69)/(AC69-AB69))*(AA69-AB69)+AG69</f>
        <v>1.071</v>
      </c>
      <c r="AJ69" s="69">
        <v>15</v>
      </c>
      <c r="AK69" s="75">
        <f>LOOKUP(AJ69,$B$26:$B$45,$Q$26:$Q$45)</f>
        <v>6</v>
      </c>
      <c r="AL69" s="76">
        <f>LOOKUP(AL68,$AJ$10:$AJ$20,$AK$10:$AK$20)</f>
        <v>6</v>
      </c>
      <c r="AM69" s="76">
        <f>LOOKUP(AM68,$AJ$10:$AJ$20,$AK$10:$AK$20)</f>
        <v>7</v>
      </c>
      <c r="AN69" s="75">
        <f>LOOKUP(AJ69,$B$26:$B$45,$P$26:$P$45)</f>
        <v>0.5389994000000002</v>
      </c>
      <c r="AO69" s="63">
        <f>LOOKUP(AO68,$AB$8:$AF$8,$AB$10:$AD$10)</f>
        <v>0.5</v>
      </c>
      <c r="AP69" s="63">
        <f>LOOKUP(AP68,$AB$8:$AG$8,$AB$10:$AE$10)</f>
        <v>0.55</v>
      </c>
      <c r="AQ69" s="77">
        <f>((AO70-AL70)/(AP69-AO69))*(AN69-AO69)+AL70</f>
        <v>1.144</v>
      </c>
      <c r="AR69" s="78">
        <f>((AP70-AM70)/(AP69-AO69))*(AN69-AO69)+AM70</f>
        <v>1.204</v>
      </c>
      <c r="AS69" s="79">
        <f>((AR69-AQ69)/(AM69-AL69))*(AK69-AL69)+AQ69</f>
        <v>1.144</v>
      </c>
      <c r="BE69" s="52"/>
      <c r="BF69" s="67" t="s">
        <v>21</v>
      </c>
      <c r="BG69" s="67">
        <f>LOOKUP(BF70,$BF$10:$BF$21,$BE$10:$BE$21)</f>
        <v>6</v>
      </c>
      <c r="BH69" s="67">
        <f>BG69+1</f>
        <v>7</v>
      </c>
      <c r="BI69" s="68"/>
      <c r="BJ69" s="67">
        <f>LOOKUP(BI70,$BF$10:$BI$10,$BF$8:$BK$8)</f>
        <v>4</v>
      </c>
      <c r="BK69" s="67">
        <f>BJ69+1</f>
        <v>5</v>
      </c>
      <c r="BL69" s="52"/>
      <c r="BM69" s="52"/>
      <c r="BN69" s="69"/>
      <c r="BO69"/>
    </row>
    <row r="70" spans="2:67" ht="16.5" hidden="1" thickBot="1">
      <c r="B70" s="47"/>
      <c r="C70" s="47"/>
      <c r="D70" s="47"/>
      <c r="E70" s="47"/>
      <c r="F70" s="47"/>
      <c r="G70" s="47"/>
      <c r="H70" s="47"/>
      <c r="I70" s="47"/>
      <c r="J70" s="47"/>
      <c r="K70" s="47"/>
      <c r="L70" s="47"/>
      <c r="M70" s="47"/>
      <c r="N70" s="47"/>
      <c r="O70" s="47"/>
      <c r="Y70" s="11"/>
      <c r="Z70" s="80"/>
      <c r="AA70" s="52"/>
      <c r="AB70" s="81">
        <f>HLOOKUP(AE69,$AB$10:$AE$20,AB68)</f>
        <v>1.071</v>
      </c>
      <c r="AC70" s="82">
        <f>HLOOKUP(AE69,$AB$10:$AE$20,AC68)</f>
        <v>1.135</v>
      </c>
      <c r="AD70" s="83"/>
      <c r="AE70" s="81">
        <f>HLOOKUP(AF69,$AB$10:$AE$20,AB68)</f>
        <v>1.071</v>
      </c>
      <c r="AF70" s="82">
        <f>HLOOKUP(AF69,$AB$10:$AE$20,AC68)</f>
        <v>1.135</v>
      </c>
      <c r="AG70" s="52"/>
      <c r="AH70" s="57"/>
      <c r="AI70" s="52"/>
      <c r="AJ70" s="80"/>
      <c r="AK70" s="52"/>
      <c r="AL70" s="87">
        <f>HLOOKUP(AO69,$AK$10:$AN$20,AL68)</f>
        <v>1.144</v>
      </c>
      <c r="AM70" s="85">
        <f>HLOOKUP(AO69,$AK$10:$AN$20,AM68)</f>
        <v>1.204</v>
      </c>
      <c r="AN70" s="86"/>
      <c r="AO70" s="87">
        <f>HLOOKUP(AP69,$AK$10:$AN$20,AL68)</f>
        <v>1.144</v>
      </c>
      <c r="AP70" s="88">
        <f>HLOOKUP(AP69,$AK$10:$AN$20,AM68)</f>
        <v>1.204</v>
      </c>
      <c r="AQ70" s="52"/>
      <c r="AR70" s="57"/>
      <c r="AS70" s="69"/>
      <c r="BE70" s="69">
        <v>16</v>
      </c>
      <c r="BF70" s="106">
        <f>LOOKUP(BE70,$B$26:$B$45,$Q$26:$Q$45)</f>
        <v>5.4</v>
      </c>
      <c r="BG70" s="107">
        <f>LOOKUP(BG69,$BE$10:$BE$21,$BF$10:$BF$21)</f>
        <v>5</v>
      </c>
      <c r="BH70" s="107">
        <f>LOOKUP(BH69,$BE$10:$BE$21,$BF$10:$BF$21)</f>
        <v>6</v>
      </c>
      <c r="BI70" s="106">
        <f>LOOKUP(BE70,$B$26:$B$45,$P$26:$P$45)</f>
        <v>0.5283994000000002</v>
      </c>
      <c r="BJ70" s="94">
        <f>LOOKUP(BJ69,$BF$8:$BK$8,$BF$10:$BI$10)</f>
        <v>0.5</v>
      </c>
      <c r="BK70" s="94">
        <f>LOOKUP(BK69,$BF$8:$BK$8,$BF$10:$BI$10)</f>
        <v>0.55</v>
      </c>
      <c r="BL70" s="108">
        <f>((BJ71-BG71)/(BK70-BJ70))*(BI70-BJ70)+BG71</f>
        <v>0.258</v>
      </c>
      <c r="BM70" s="109">
        <f>((BK71-BH71)/(BK70-BJ70))*(BI70-BJ70)+BH71</f>
        <v>0.214</v>
      </c>
      <c r="BN70" s="110">
        <f>((BM70-BL70)/(BH70-BG70))*(BF70-BG70)+BL70</f>
        <v>0.24039999999999997</v>
      </c>
      <c r="BO70"/>
    </row>
    <row r="71" spans="2:67" ht="16.5" hidden="1" thickBot="1">
      <c r="B71" s="47"/>
      <c r="C71" s="47"/>
      <c r="D71" s="47"/>
      <c r="E71" s="47"/>
      <c r="F71" s="47"/>
      <c r="G71" s="47"/>
      <c r="H71" s="47"/>
      <c r="I71" s="47"/>
      <c r="J71" s="47"/>
      <c r="K71" s="47"/>
      <c r="L71" s="47"/>
      <c r="M71" s="47"/>
      <c r="N71" s="47"/>
      <c r="O71" s="47"/>
      <c r="Y71" s="11"/>
      <c r="Z71" s="52"/>
      <c r="AA71" s="67" t="s">
        <v>21</v>
      </c>
      <c r="AB71" s="67">
        <f>LOOKUP(AA72,$AB$10:$AB$20,$AA$10:$AA$20)</f>
        <v>5</v>
      </c>
      <c r="AC71" s="67">
        <f>AB71+1</f>
        <v>6</v>
      </c>
      <c r="AD71" s="68"/>
      <c r="AE71" s="67">
        <f>LOOKUP(AD72,$AB$10:$AE$10,$AB$8:$AG$8)</f>
        <v>4</v>
      </c>
      <c r="AF71" s="67">
        <f>AE71+1</f>
        <v>5</v>
      </c>
      <c r="AG71" s="52"/>
      <c r="AH71" s="52"/>
      <c r="AI71" s="69"/>
      <c r="AJ71" s="52"/>
      <c r="AK71" s="67" t="s">
        <v>21</v>
      </c>
      <c r="AL71" s="67">
        <f>LOOKUP(AK72,$AK$10:$AK$20,$AJ$10:$AJ$20)</f>
        <v>5</v>
      </c>
      <c r="AM71" s="67">
        <f>AL71+1</f>
        <v>6</v>
      </c>
      <c r="AN71" s="68"/>
      <c r="AO71" s="67">
        <f>LOOKUP(AN72,$AB$10:$AE$10,$AB$8:$AG$8)</f>
        <v>4</v>
      </c>
      <c r="AP71" s="67">
        <f>AO71+1</f>
        <v>5</v>
      </c>
      <c r="AQ71" s="52"/>
      <c r="AR71" s="52"/>
      <c r="AS71" s="69"/>
      <c r="BE71" s="80"/>
      <c r="BF71" s="52"/>
      <c r="BG71" s="111">
        <f>HLOOKUP(BJ70,$BF$10:$BI$21,BG69)</f>
        <v>0.258</v>
      </c>
      <c r="BH71" s="112">
        <f>HLOOKUP(BJ70,$BF$10:$BI$21,BH69)</f>
        <v>0.214</v>
      </c>
      <c r="BI71" s="113"/>
      <c r="BJ71" s="114">
        <f>HLOOKUP(BK70,$BF$10:$BI$21,BG69)</f>
        <v>0.258</v>
      </c>
      <c r="BK71" s="115">
        <f>HLOOKUP(BK70,$BF$10:$BI$21,BH69)</f>
        <v>0.214</v>
      </c>
      <c r="BL71" s="52"/>
      <c r="BM71" s="57"/>
      <c r="BN71" s="69"/>
      <c r="BO71"/>
    </row>
    <row r="72" spans="2:67" ht="16.5" hidden="1" thickBot="1">
      <c r="B72" s="47"/>
      <c r="C72" s="47"/>
      <c r="D72" s="47"/>
      <c r="E72" s="47"/>
      <c r="F72" s="47"/>
      <c r="G72" s="47"/>
      <c r="H72" s="47"/>
      <c r="I72" s="47"/>
      <c r="J72" s="47"/>
      <c r="K72" s="47"/>
      <c r="L72" s="47"/>
      <c r="M72" s="47"/>
      <c r="N72" s="47"/>
      <c r="O72" s="47"/>
      <c r="Y72" s="11"/>
      <c r="Z72" s="69">
        <v>16</v>
      </c>
      <c r="AA72" s="70">
        <f>LOOKUP(Z72,$B$26:$B$45,$Q$26:$Q$45)</f>
        <v>5.4</v>
      </c>
      <c r="AB72" s="71">
        <f>LOOKUP(AB71,$AA$10:$AA$20,$AB$10:$AB$20)</f>
        <v>5</v>
      </c>
      <c r="AC72" s="71">
        <f>LOOKUP(AC71,$AA$10:$AA$20,$AB$10:$AB$20)</f>
        <v>6</v>
      </c>
      <c r="AD72" s="70">
        <f>LOOKUP(Z72,$B$26:$B$45,$P$26:$P$45)</f>
        <v>0.5283994000000002</v>
      </c>
      <c r="AE72" s="60">
        <f>LOOKUP(AE71,$AB$8:$AF$8,$AB$10:$AD$10)</f>
        <v>0.5</v>
      </c>
      <c r="AF72" s="60">
        <f>LOOKUP(AF71,$AB$8:$AG$8,$AB$10:$AE$10)</f>
        <v>0.55</v>
      </c>
      <c r="AG72" s="72">
        <f>((AE73-AB73)/(AF72-AE72))*(AD72-AE72)+AB73</f>
        <v>1.004</v>
      </c>
      <c r="AH72" s="73">
        <f>((AF73-AC73)/(AF72-AE72))*(AD72-AE72)+AC73</f>
        <v>1.071</v>
      </c>
      <c r="AI72" s="74">
        <f>((AH72-AG72)/(AC72-AB72))*(AA72-AB72)+AG72</f>
        <v>1.0308</v>
      </c>
      <c r="AJ72" s="69">
        <v>16</v>
      </c>
      <c r="AK72" s="75">
        <f>LOOKUP(AJ72,$B$26:$B$45,$Q$26:$Q$45)</f>
        <v>5.4</v>
      </c>
      <c r="AL72" s="76">
        <f>LOOKUP(AL71,$AJ$10:$AJ$20,$AK$10:$AK$20)</f>
        <v>5</v>
      </c>
      <c r="AM72" s="76">
        <f>LOOKUP(AM71,$AJ$10:$AJ$20,$AK$10:$AK$20)</f>
        <v>6</v>
      </c>
      <c r="AN72" s="75">
        <f>LOOKUP(AJ72,$B$26:$B$45,$P$26:$P$45)</f>
        <v>0.5283994000000002</v>
      </c>
      <c r="AO72" s="63">
        <f>LOOKUP(AO71,$AB$8:$AF$8,$AB$10:$AD$10)</f>
        <v>0.5</v>
      </c>
      <c r="AP72" s="63">
        <f>LOOKUP(AP71,$AB$8:$AG$8,$AB$10:$AE$10)</f>
        <v>0.55</v>
      </c>
      <c r="AQ72" s="77">
        <f>((AO73-AL73)/(AP72-AO72))*(AN72-AO72)+AL73</f>
        <v>1.075</v>
      </c>
      <c r="AR72" s="78">
        <f>((AP73-AM73)/(AP72-AO72))*(AN72-AO72)+AM73</f>
        <v>1.144</v>
      </c>
      <c r="AS72" s="79">
        <f>((AR72-AQ72)/(AM72-AL72))*(AK72-AL72)+AQ72</f>
        <v>1.1026</v>
      </c>
      <c r="BE72" s="52"/>
      <c r="BF72" s="67" t="s">
        <v>21</v>
      </c>
      <c r="BG72" s="67">
        <f>LOOKUP(BF73,$BF$10:$BF$21,$BE$10:$BE$21)</f>
        <v>6</v>
      </c>
      <c r="BH72" s="67">
        <f>BG72+1</f>
        <v>7</v>
      </c>
      <c r="BI72" s="68"/>
      <c r="BJ72" s="67">
        <f>LOOKUP(BI73,$BF$10:$BI$10,$BF$8:$BK$8)</f>
        <v>4</v>
      </c>
      <c r="BK72" s="67">
        <f>BJ72+1</f>
        <v>5</v>
      </c>
      <c r="BL72" s="52"/>
      <c r="BM72" s="52"/>
      <c r="BN72" s="69"/>
      <c r="BO72"/>
    </row>
    <row r="73" spans="2:67" ht="16.5" hidden="1" thickBot="1">
      <c r="B73" s="47"/>
      <c r="C73" s="47"/>
      <c r="D73" s="47"/>
      <c r="E73" s="47"/>
      <c r="F73" s="47"/>
      <c r="G73" s="47"/>
      <c r="H73" s="47"/>
      <c r="I73" s="47"/>
      <c r="J73" s="47"/>
      <c r="K73" s="47"/>
      <c r="L73" s="47"/>
      <c r="M73" s="47"/>
      <c r="N73" s="47"/>
      <c r="O73" s="47"/>
      <c r="Y73" s="11"/>
      <c r="Z73" s="80"/>
      <c r="AA73" s="52"/>
      <c r="AB73" s="81">
        <f>HLOOKUP(AE72,$AB$10:$AE$20,AB71)</f>
        <v>1.004</v>
      </c>
      <c r="AC73" s="82">
        <f>HLOOKUP(AE72,$AB$10:$AE$20,AC71)</f>
        <v>1.071</v>
      </c>
      <c r="AD73" s="83"/>
      <c r="AE73" s="81">
        <f>HLOOKUP(AF72,$AB$10:$AE$20,AB71)</f>
        <v>1.004</v>
      </c>
      <c r="AF73" s="82">
        <f>HLOOKUP(AF72,$AB$10:$AE$20,AC71)</f>
        <v>1.071</v>
      </c>
      <c r="AG73" s="52"/>
      <c r="AH73" s="57"/>
      <c r="AI73" s="52"/>
      <c r="AJ73" s="80"/>
      <c r="AK73" s="52"/>
      <c r="AL73" s="87">
        <f>HLOOKUP(AO72,$AK$10:$AN$20,AL71)</f>
        <v>1.075</v>
      </c>
      <c r="AM73" s="85">
        <f>HLOOKUP(AO72,$AK$10:$AN$20,AM71)</f>
        <v>1.144</v>
      </c>
      <c r="AN73" s="86"/>
      <c r="AO73" s="87">
        <f>HLOOKUP(AP72,$AK$10:$AN$20,AL71)</f>
        <v>1.075</v>
      </c>
      <c r="AP73" s="88">
        <f>HLOOKUP(AP72,$AK$10:$AN$20,AM71)</f>
        <v>1.144</v>
      </c>
      <c r="AQ73" s="52"/>
      <c r="AR73" s="57"/>
      <c r="AS73" s="69"/>
      <c r="BE73" s="69">
        <v>17</v>
      </c>
      <c r="BF73" s="106">
        <f>LOOKUP(BE73,$B$26:$B$45,$Q$26:$Q$45)</f>
        <v>5.8</v>
      </c>
      <c r="BG73" s="107">
        <f>LOOKUP(BG72,$BE$10:$BE$21,$BF$10:$BF$21)</f>
        <v>5</v>
      </c>
      <c r="BH73" s="107">
        <f>LOOKUP(BH72,$BE$10:$BE$21,$BF$10:$BF$21)</f>
        <v>6</v>
      </c>
      <c r="BI73" s="106">
        <f>LOOKUP(BE73,$B$26:$B$45,$P$26:$P$45)</f>
        <v>0.5389994000000002</v>
      </c>
      <c r="BJ73" s="94">
        <f>LOOKUP(BJ72,$BF$8:$BK$8,$BF$10:$BI$10)</f>
        <v>0.5</v>
      </c>
      <c r="BK73" s="94">
        <f>LOOKUP(BK72,$BF$8:$BK$8,$BF$10:$BI$10)</f>
        <v>0.55</v>
      </c>
      <c r="BL73" s="108">
        <f>((BJ74-BG74)/(BK73-BJ73))*(BI73-BJ73)+BG74</f>
        <v>0.258</v>
      </c>
      <c r="BM73" s="109">
        <f>((BK74-BH74)/(BK73-BJ73))*(BI73-BJ73)+BH74</f>
        <v>0.214</v>
      </c>
      <c r="BN73" s="110">
        <f>((BM73-BL73)/(BH73-BG73))*(BF73-BG73)+BL73</f>
        <v>0.2228</v>
      </c>
      <c r="BO73"/>
    </row>
    <row r="74" spans="2:67" ht="16.5" hidden="1" thickBot="1">
      <c r="B74" s="47"/>
      <c r="C74" s="47"/>
      <c r="D74" s="47"/>
      <c r="E74" s="47"/>
      <c r="F74" s="47"/>
      <c r="G74" s="47"/>
      <c r="H74" s="47"/>
      <c r="I74" s="47"/>
      <c r="J74" s="47"/>
      <c r="K74" s="47"/>
      <c r="L74" s="47"/>
      <c r="M74" s="47"/>
      <c r="N74" s="47"/>
      <c r="O74" s="47"/>
      <c r="Y74" s="11"/>
      <c r="Z74" s="52"/>
      <c r="AA74" s="67" t="s">
        <v>21</v>
      </c>
      <c r="AB74" s="67">
        <f>LOOKUP(AA75,$AB$10:$AB$20,$AA$10:$AA$20)</f>
        <v>5</v>
      </c>
      <c r="AC74" s="67">
        <f>AB74+1</f>
        <v>6</v>
      </c>
      <c r="AD74" s="68"/>
      <c r="AE74" s="67">
        <f>LOOKUP(AD75,$AB$10:$AE$10,$AB$8:$AG$8)</f>
        <v>4</v>
      </c>
      <c r="AF74" s="67">
        <f>AE74+1</f>
        <v>5</v>
      </c>
      <c r="AG74" s="52"/>
      <c r="AH74" s="52"/>
      <c r="AI74" s="69"/>
      <c r="AJ74" s="52"/>
      <c r="AK74" s="67" t="s">
        <v>21</v>
      </c>
      <c r="AL74" s="67">
        <f>LOOKUP(AK75,$AK$10:$AK$20,$AJ$10:$AJ$20)</f>
        <v>5</v>
      </c>
      <c r="AM74" s="67">
        <f>AL74+1</f>
        <v>6</v>
      </c>
      <c r="AN74" s="68"/>
      <c r="AO74" s="67">
        <f>LOOKUP(AN75,$AB$10:$AE$10,$AB$8:$AG$8)</f>
        <v>4</v>
      </c>
      <c r="AP74" s="67">
        <f>AO74+1</f>
        <v>5</v>
      </c>
      <c r="AQ74" s="52"/>
      <c r="AR74" s="52"/>
      <c r="AS74" s="69"/>
      <c r="BE74" s="80"/>
      <c r="BF74" s="52"/>
      <c r="BG74" s="111">
        <f>HLOOKUP(BJ73,$BF$10:$BI$21,BG72)</f>
        <v>0.258</v>
      </c>
      <c r="BH74" s="112">
        <f>HLOOKUP(BJ73,$BF$10:$BI$21,BH72)</f>
        <v>0.214</v>
      </c>
      <c r="BI74" s="113"/>
      <c r="BJ74" s="114">
        <f>HLOOKUP(BK73,$BF$10:$BI$21,BG72)</f>
        <v>0.258</v>
      </c>
      <c r="BK74" s="115">
        <f>HLOOKUP(BK73,$BF$10:$BI$21,BH72)</f>
        <v>0.214</v>
      </c>
      <c r="BL74" s="52"/>
      <c r="BM74" s="57"/>
      <c r="BN74" s="69"/>
      <c r="BO74"/>
    </row>
    <row r="75" spans="2:67" ht="16.5" hidden="1" thickBot="1">
      <c r="B75" s="47"/>
      <c r="C75" s="47"/>
      <c r="D75" s="47"/>
      <c r="E75" s="47"/>
      <c r="F75" s="47"/>
      <c r="G75" s="47"/>
      <c r="H75" s="47"/>
      <c r="I75" s="47"/>
      <c r="J75" s="47"/>
      <c r="K75" s="47"/>
      <c r="L75" s="47"/>
      <c r="M75" s="47"/>
      <c r="N75" s="47"/>
      <c r="O75" s="47"/>
      <c r="Y75" s="11"/>
      <c r="Z75" s="69">
        <v>17</v>
      </c>
      <c r="AA75" s="70">
        <f>LOOKUP(Z75,$B$26:$B$45,$Q$26:$Q$45)</f>
        <v>5.8</v>
      </c>
      <c r="AB75" s="71">
        <f>LOOKUP(AB74,$AA$10:$AA$20,$AB$10:$AB$20)</f>
        <v>5</v>
      </c>
      <c r="AC75" s="71">
        <f>LOOKUP(AC74,$AA$10:$AA$20,$AB$10:$AB$20)</f>
        <v>6</v>
      </c>
      <c r="AD75" s="70">
        <f>LOOKUP(Z75,$B$26:$B$45,$P$26:$P$45)</f>
        <v>0.5389994000000002</v>
      </c>
      <c r="AE75" s="60">
        <f>LOOKUP(AE74,$AB$8:$AF$8,$AB$10:$AD$10)</f>
        <v>0.5</v>
      </c>
      <c r="AF75" s="60">
        <f>LOOKUP(AF74,$AB$8:$AG$8,$AB$10:$AE$10)</f>
        <v>0.55</v>
      </c>
      <c r="AG75" s="72">
        <f>((AE76-AB76)/(AF75-AE75))*(AD75-AE75)+AB76</f>
        <v>1.004</v>
      </c>
      <c r="AH75" s="73">
        <f>((AF76-AC76)/(AF75-AE75))*(AD75-AE75)+AC76</f>
        <v>1.071</v>
      </c>
      <c r="AI75" s="74">
        <f>((AH75-AG75)/(AC75-AB75))*(AA75-AB75)+AG75</f>
        <v>1.0575999999999999</v>
      </c>
      <c r="AJ75" s="69">
        <v>17</v>
      </c>
      <c r="AK75" s="75">
        <f>LOOKUP(AJ75,$B$26:$B$45,$Q$26:$Q$45)</f>
        <v>5.8</v>
      </c>
      <c r="AL75" s="76">
        <f>LOOKUP(AL74,$AJ$10:$AJ$20,$AK$10:$AK$20)</f>
        <v>5</v>
      </c>
      <c r="AM75" s="76">
        <f>LOOKUP(AM74,$AJ$10:$AJ$20,$AK$10:$AK$20)</f>
        <v>6</v>
      </c>
      <c r="AN75" s="75">
        <f>LOOKUP(AJ75,$B$26:$B$45,$P$26:$P$45)</f>
        <v>0.5389994000000002</v>
      </c>
      <c r="AO75" s="63">
        <f>LOOKUP(AO74,$AB$8:$AF$8,$AB$10:$AD$10)</f>
        <v>0.5</v>
      </c>
      <c r="AP75" s="63">
        <f>LOOKUP(AP74,$AB$8:$AG$8,$AB$10:$AE$10)</f>
        <v>0.55</v>
      </c>
      <c r="AQ75" s="77">
        <f>((AO76-AL76)/(AP75-AO75))*(AN75-AO75)+AL76</f>
        <v>1.075</v>
      </c>
      <c r="AR75" s="78">
        <f>((AP76-AM76)/(AP75-AO75))*(AN75-AO75)+AM76</f>
        <v>1.144</v>
      </c>
      <c r="AS75" s="79">
        <f>((AR75-AQ75)/(AM75-AL75))*(AK75-AL75)+AQ75</f>
        <v>1.1301999999999999</v>
      </c>
      <c r="BE75" s="52"/>
      <c r="BF75" s="67" t="s">
        <v>21</v>
      </c>
      <c r="BG75" s="67">
        <f>LOOKUP(BF76,$BF$10:$BF$21,$BE$10:$BE$21)</f>
        <v>7</v>
      </c>
      <c r="BH75" s="67">
        <f>BG75+1</f>
        <v>8</v>
      </c>
      <c r="BI75" s="68"/>
      <c r="BJ75" s="67">
        <f>LOOKUP(BI76,$BF$10:$BI$10,$BF$8:$BK$8)</f>
        <v>4</v>
      </c>
      <c r="BK75" s="67">
        <f>BJ75+1</f>
        <v>5</v>
      </c>
      <c r="BL75" s="52"/>
      <c r="BM75" s="52"/>
      <c r="BN75" s="69"/>
      <c r="BO75"/>
    </row>
    <row r="76" spans="2:67" ht="16.5" hidden="1" thickBot="1">
      <c r="B76" s="47"/>
      <c r="C76" s="47"/>
      <c r="D76" s="47"/>
      <c r="E76" s="47"/>
      <c r="F76" s="47"/>
      <c r="G76" s="47"/>
      <c r="H76" s="47"/>
      <c r="I76" s="47"/>
      <c r="J76" s="47"/>
      <c r="K76" s="47"/>
      <c r="L76" s="47"/>
      <c r="M76" s="47"/>
      <c r="N76" s="47"/>
      <c r="O76" s="47"/>
      <c r="Y76" s="11"/>
      <c r="Z76" s="80"/>
      <c r="AA76" s="52"/>
      <c r="AB76" s="81">
        <f>HLOOKUP(AE75,$AB$10:$AE$20,AB74)</f>
        <v>1.004</v>
      </c>
      <c r="AC76" s="82">
        <f>HLOOKUP(AE75,$AB$10:$AE$20,AC74)</f>
        <v>1.071</v>
      </c>
      <c r="AD76" s="83"/>
      <c r="AE76" s="81">
        <f>HLOOKUP(AF75,$AB$10:$AE$20,AB74)</f>
        <v>1.004</v>
      </c>
      <c r="AF76" s="82">
        <f>HLOOKUP(AF75,$AB$10:$AE$20,AC74)</f>
        <v>1.071</v>
      </c>
      <c r="AG76" s="52"/>
      <c r="AH76" s="57"/>
      <c r="AI76" s="52"/>
      <c r="AJ76" s="80"/>
      <c r="AK76" s="52"/>
      <c r="AL76" s="87">
        <f>HLOOKUP(AO75,$AK$10:$AN$20,AL74)</f>
        <v>1.075</v>
      </c>
      <c r="AM76" s="85">
        <f>HLOOKUP(AO75,$AK$10:$AN$20,AM74)</f>
        <v>1.144</v>
      </c>
      <c r="AN76" s="86"/>
      <c r="AO76" s="87">
        <f>HLOOKUP(AP75,$AK$10:$AN$20,AL74)</f>
        <v>1.075</v>
      </c>
      <c r="AP76" s="88">
        <f>HLOOKUP(AP75,$AK$10:$AN$20,AM74)</f>
        <v>1.144</v>
      </c>
      <c r="AQ76" s="52"/>
      <c r="AR76" s="57"/>
      <c r="AS76" s="69"/>
      <c r="BE76" s="69">
        <v>18</v>
      </c>
      <c r="BF76" s="106">
        <f>LOOKUP(BE76,$B$26:$B$45,$Q$26:$Q$45)</f>
        <v>6.1</v>
      </c>
      <c r="BG76" s="107">
        <f>LOOKUP(BG75,$BE$10:$BE$21,$BF$10:$BF$21)</f>
        <v>6</v>
      </c>
      <c r="BH76" s="107">
        <f>LOOKUP(BH75,$BE$10:$BE$21,$BF$10:$BF$21)</f>
        <v>7</v>
      </c>
      <c r="BI76" s="106">
        <f>LOOKUP(BE76,$B$26:$B$45,$P$26:$P$45)</f>
        <v>0.5389994000000002</v>
      </c>
      <c r="BJ76" s="94">
        <f>LOOKUP(BJ75,$BF$8:$BK$8,$BF$10:$BI$10)</f>
        <v>0.5</v>
      </c>
      <c r="BK76" s="94">
        <f>LOOKUP(BK75,$BF$8:$BK$8,$BF$10:$BI$10)</f>
        <v>0.55</v>
      </c>
      <c r="BL76" s="108">
        <f>((BJ77-BG77)/(BK76-BJ76))*(BI76-BJ76)+BG77</f>
        <v>0.214</v>
      </c>
      <c r="BM76" s="109">
        <f>((BK77-BH77)/(BK76-BJ76))*(BI76-BJ76)+BH77</f>
        <v>0.177</v>
      </c>
      <c r="BN76" s="110">
        <f>((BM76-BL76)/(BH76-BG76))*(BF76-BG76)+BL76</f>
        <v>0.21030000000000001</v>
      </c>
      <c r="BO76"/>
    </row>
    <row r="77" spans="2:67" ht="16.5" hidden="1" thickBot="1">
      <c r="B77" s="47"/>
      <c r="C77" s="47"/>
      <c r="D77" s="47"/>
      <c r="E77" s="47"/>
      <c r="F77" s="47"/>
      <c r="G77" s="47"/>
      <c r="H77" s="47"/>
      <c r="I77" s="47"/>
      <c r="J77" s="47"/>
      <c r="K77" s="47"/>
      <c r="L77" s="47"/>
      <c r="M77" s="47"/>
      <c r="N77" s="47"/>
      <c r="O77" s="47"/>
      <c r="Z77" s="52"/>
      <c r="AA77" s="67" t="s">
        <v>21</v>
      </c>
      <c r="AB77" s="67">
        <f>LOOKUP(AA78,$AB$10:$AB$20,$AA$10:$AA$20)</f>
        <v>6</v>
      </c>
      <c r="AC77" s="67">
        <f>AB77+1</f>
        <v>7</v>
      </c>
      <c r="AD77" s="68"/>
      <c r="AE77" s="67">
        <f>LOOKUP(AD78,$AB$10:$AE$10,$AB$8:$AG$8)</f>
        <v>4</v>
      </c>
      <c r="AF77" s="67">
        <f>AE77+1</f>
        <v>5</v>
      </c>
      <c r="AG77" s="52"/>
      <c r="AH77" s="52"/>
      <c r="AI77" s="69"/>
      <c r="AJ77" s="52"/>
      <c r="AK77" s="67" t="s">
        <v>21</v>
      </c>
      <c r="AL77" s="67">
        <f>LOOKUP(AK78,$AK$10:$AK$20,$AJ$10:$AJ$20)</f>
        <v>6</v>
      </c>
      <c r="AM77" s="67">
        <f>AL77+1</f>
        <v>7</v>
      </c>
      <c r="AN77" s="68"/>
      <c r="AO77" s="67">
        <f>LOOKUP(AN78,$AB$10:$AE$10,$AB$8:$AG$8)</f>
        <v>4</v>
      </c>
      <c r="AP77" s="67">
        <f>AO77+1</f>
        <v>5</v>
      </c>
      <c r="AQ77" s="52"/>
      <c r="AR77" s="52"/>
      <c r="AS77" s="69"/>
      <c r="BE77" s="80"/>
      <c r="BF77" s="52"/>
      <c r="BG77" s="111">
        <f>HLOOKUP(BJ76,$BF$10:$BI$21,BG75)</f>
        <v>0.214</v>
      </c>
      <c r="BH77" s="112">
        <f>HLOOKUP(BJ76,$BF$10:$BI$21,BH75)</f>
        <v>0.177</v>
      </c>
      <c r="BI77" s="113"/>
      <c r="BJ77" s="114">
        <f>HLOOKUP(BK76,$BF$10:$BI$21,BG75)</f>
        <v>0.214</v>
      </c>
      <c r="BK77" s="115">
        <f>HLOOKUP(BK76,$BF$10:$BI$21,BH75)</f>
        <v>0.177</v>
      </c>
      <c r="BL77" s="52"/>
      <c r="BM77" s="57"/>
      <c r="BN77" s="69"/>
      <c r="BO77"/>
    </row>
    <row r="78" spans="2:67" ht="16.5" hidden="1" thickBot="1">
      <c r="B78" s="47"/>
      <c r="C78" s="47"/>
      <c r="D78" s="47"/>
      <c r="E78" s="47"/>
      <c r="F78" s="47"/>
      <c r="G78" s="47"/>
      <c r="H78" s="47"/>
      <c r="I78" s="47"/>
      <c r="J78" s="47"/>
      <c r="K78" s="47"/>
      <c r="L78" s="47"/>
      <c r="M78" s="47"/>
      <c r="N78" s="47"/>
      <c r="O78" s="47"/>
      <c r="Z78" s="69">
        <v>18</v>
      </c>
      <c r="AA78" s="70">
        <f>LOOKUP(Z78,$B$26:$B$45,$Q$26:$Q$45)</f>
        <v>6.1</v>
      </c>
      <c r="AB78" s="71">
        <f>LOOKUP(AB77,$AA$10:$AA$20,$AB$10:$AB$20)</f>
        <v>6</v>
      </c>
      <c r="AC78" s="71">
        <f>LOOKUP(AC77,$AA$10:$AA$20,$AB$10:$AB$20)</f>
        <v>7</v>
      </c>
      <c r="AD78" s="70">
        <f>LOOKUP(Z78,$B$26:$B$45,$P$26:$P$45)</f>
        <v>0.5389994000000002</v>
      </c>
      <c r="AE78" s="60">
        <f>LOOKUP(AE77,$AB$8:$AF$8,$AB$10:$AD$10)</f>
        <v>0.5</v>
      </c>
      <c r="AF78" s="60">
        <f>LOOKUP(AF77,$AB$8:$AG$8,$AB$10:$AE$10)</f>
        <v>0.55</v>
      </c>
      <c r="AG78" s="72">
        <f>((AE79-AB79)/(AF78-AE78))*(AD78-AE78)+AB79</f>
        <v>1.071</v>
      </c>
      <c r="AH78" s="73">
        <f>((AF79-AC79)/(AF78-AE78))*(AD78-AE78)+AC79</f>
        <v>1.135</v>
      </c>
      <c r="AI78" s="74">
        <f>((AH78-AG78)/(AC78-AB78))*(AA78-AB78)+AG78</f>
        <v>1.0774</v>
      </c>
      <c r="AJ78" s="69">
        <v>18</v>
      </c>
      <c r="AK78" s="75">
        <f>LOOKUP(AJ78,$B$26:$B$45,$Q$26:$Q$45)</f>
        <v>6.1</v>
      </c>
      <c r="AL78" s="76">
        <f>LOOKUP(AL77,$AJ$10:$AJ$20,$AK$10:$AK$20)</f>
        <v>6</v>
      </c>
      <c r="AM78" s="76">
        <f>LOOKUP(AM77,$AJ$10:$AJ$20,$AK$10:$AK$20)</f>
        <v>7</v>
      </c>
      <c r="AN78" s="75">
        <f>LOOKUP(AJ78,$B$26:$B$45,$P$26:$P$45)</f>
        <v>0.5389994000000002</v>
      </c>
      <c r="AO78" s="63">
        <f>LOOKUP(AO77,$AB$8:$AF$8,$AB$10:$AD$10)</f>
        <v>0.5</v>
      </c>
      <c r="AP78" s="63">
        <f>LOOKUP(AP77,$AB$8:$AG$8,$AB$10:$AE$10)</f>
        <v>0.55</v>
      </c>
      <c r="AQ78" s="77">
        <f>((AO79-AL79)/(AP78-AO78))*(AN78-AO78)+AL79</f>
        <v>1.144</v>
      </c>
      <c r="AR78" s="78">
        <f>((AP79-AM79)/(AP78-AO78))*(AN78-AO78)+AM79</f>
        <v>1.204</v>
      </c>
      <c r="AS78" s="79">
        <f>((AR78-AQ78)/(AM78-AL78))*(AK78-AL78)+AQ78</f>
        <v>1.15</v>
      </c>
      <c r="BE78" s="52"/>
      <c r="BF78" s="67" t="s">
        <v>21</v>
      </c>
      <c r="BG78" s="67">
        <f>LOOKUP(BF79,$BF$10:$BF$21,$BE$10:$BE$21)</f>
        <v>6</v>
      </c>
      <c r="BH78" s="67">
        <f>BG78+1</f>
        <v>7</v>
      </c>
      <c r="BI78" s="68"/>
      <c r="BJ78" s="67">
        <f>LOOKUP(BI79,$BF$10:$BI$10,$BF$8:$BK$8)</f>
        <v>4</v>
      </c>
      <c r="BK78" s="67">
        <f>BJ78+1</f>
        <v>5</v>
      </c>
      <c r="BL78" s="52"/>
      <c r="BM78" s="52"/>
      <c r="BN78" s="69"/>
      <c r="BO78"/>
    </row>
    <row r="79" spans="2:67" ht="16.5" hidden="1" thickBot="1">
      <c r="B79" s="47"/>
      <c r="C79" s="47"/>
      <c r="D79" s="47"/>
      <c r="E79" s="47"/>
      <c r="F79" s="47"/>
      <c r="G79" s="47"/>
      <c r="H79" s="47"/>
      <c r="I79" s="47"/>
      <c r="J79" s="47"/>
      <c r="K79" s="47"/>
      <c r="L79" s="47"/>
      <c r="M79" s="47"/>
      <c r="N79" s="47"/>
      <c r="O79" s="47"/>
      <c r="Z79" s="80"/>
      <c r="AA79" s="52"/>
      <c r="AB79" s="81">
        <f>HLOOKUP(AE78,$AB$10:$AE$20,AB77)</f>
        <v>1.071</v>
      </c>
      <c r="AC79" s="82">
        <f>HLOOKUP(AE78,$AB$10:$AE$20,AC77)</f>
        <v>1.135</v>
      </c>
      <c r="AD79" s="83"/>
      <c r="AE79" s="81">
        <f>HLOOKUP(AF78,$AB$10:$AE$20,AB77)</f>
        <v>1.071</v>
      </c>
      <c r="AF79" s="82">
        <f>HLOOKUP(AF78,$AB$10:$AE$20,AC77)</f>
        <v>1.135</v>
      </c>
      <c r="AG79" s="52"/>
      <c r="AH79" s="57"/>
      <c r="AI79" s="52"/>
      <c r="AJ79" s="80"/>
      <c r="AK79" s="52"/>
      <c r="AL79" s="87">
        <f>HLOOKUP(AO78,$AK$10:$AN$20,AL77)</f>
        <v>1.144</v>
      </c>
      <c r="AM79" s="85">
        <f>HLOOKUP(AO78,$AK$10:$AN$20,AM77)</f>
        <v>1.204</v>
      </c>
      <c r="AN79" s="86"/>
      <c r="AO79" s="87">
        <f>HLOOKUP(AP78,$AK$10:$AN$20,AL77)</f>
        <v>1.144</v>
      </c>
      <c r="AP79" s="88">
        <f>HLOOKUP(AP78,$AK$10:$AN$20,AM77)</f>
        <v>1.204</v>
      </c>
      <c r="AQ79" s="52"/>
      <c r="AR79" s="57"/>
      <c r="AS79" s="69"/>
      <c r="BE79" s="69">
        <v>19</v>
      </c>
      <c r="BF79" s="106">
        <f>LOOKUP(BE79,$B$26:$B$45,$Q$26:$Q$45)</f>
        <v>5.6</v>
      </c>
      <c r="BG79" s="107">
        <f>LOOKUP(BG78,$BE$10:$BE$21,$BF$10:$BF$21)</f>
        <v>5</v>
      </c>
      <c r="BH79" s="107">
        <f>LOOKUP(BH78,$BE$10:$BE$21,$BF$10:$BF$21)</f>
        <v>6</v>
      </c>
      <c r="BI79" s="106">
        <f>LOOKUP(BE79,$B$26:$B$45,$P$26:$P$45)</f>
        <v>0.5389994000000002</v>
      </c>
      <c r="BJ79" s="94">
        <f>LOOKUP(BJ78,$BF$8:$BK$8,$BF$10:$BI$10)</f>
        <v>0.5</v>
      </c>
      <c r="BK79" s="94">
        <f>LOOKUP(BK78,$BF$8:$BK$8,$BF$10:$BI$10)</f>
        <v>0.55</v>
      </c>
      <c r="BL79" s="108">
        <f>((BJ80-BG80)/(BK79-BJ79))*(BI79-BJ79)+BG80</f>
        <v>0.258</v>
      </c>
      <c r="BM79" s="109">
        <f>((BK80-BH80)/(BK79-BJ79))*(BI79-BJ79)+BH80</f>
        <v>0.214</v>
      </c>
      <c r="BN79" s="110">
        <f>((BM79-BL79)/(BH79-BG79))*(BF79-BG79)+BL79</f>
        <v>0.23160000000000003</v>
      </c>
      <c r="BO79"/>
    </row>
    <row r="80" spans="2:67" ht="16.5" hidden="1" thickBot="1">
      <c r="B80" s="47"/>
      <c r="C80" s="47"/>
      <c r="D80" s="47"/>
      <c r="E80" s="47"/>
      <c r="F80" s="47"/>
      <c r="G80" s="47"/>
      <c r="H80" s="47"/>
      <c r="I80" s="47"/>
      <c r="J80" s="47"/>
      <c r="K80" s="47"/>
      <c r="L80" s="47"/>
      <c r="M80" s="47"/>
      <c r="N80" s="47"/>
      <c r="O80" s="47"/>
      <c r="Z80" s="52"/>
      <c r="AA80" s="67" t="s">
        <v>21</v>
      </c>
      <c r="AB80" s="67">
        <f>LOOKUP(AA81,$AB$10:$AB$20,$AA$10:$AA$20)</f>
        <v>5</v>
      </c>
      <c r="AC80" s="67">
        <f>AB80+1</f>
        <v>6</v>
      </c>
      <c r="AD80" s="68"/>
      <c r="AE80" s="67">
        <f>LOOKUP(AD81,$AB$10:$AE$10,$AB$8:$AG$8)</f>
        <v>4</v>
      </c>
      <c r="AF80" s="67">
        <f>AE80+1</f>
        <v>5</v>
      </c>
      <c r="AG80" s="52"/>
      <c r="AH80" s="52"/>
      <c r="AI80" s="69"/>
      <c r="AJ80" s="52"/>
      <c r="AK80" s="67" t="s">
        <v>21</v>
      </c>
      <c r="AL80" s="67">
        <f>LOOKUP(AK81,$AK$10:$AK$20,$AJ$10:$AJ$20)</f>
        <v>5</v>
      </c>
      <c r="AM80" s="67">
        <f>AL80+1</f>
        <v>6</v>
      </c>
      <c r="AN80" s="68"/>
      <c r="AO80" s="67">
        <f>LOOKUP(AN81,$AB$10:$AE$10,$AB$8:$AG$8)</f>
        <v>4</v>
      </c>
      <c r="AP80" s="67">
        <f>AO80+1</f>
        <v>5</v>
      </c>
      <c r="AQ80" s="52"/>
      <c r="AR80" s="52"/>
      <c r="AS80" s="69"/>
      <c r="BE80" s="80"/>
      <c r="BF80" s="52"/>
      <c r="BG80" s="111">
        <f>HLOOKUP(BJ79,$BF$10:$BI$21,BG78)</f>
        <v>0.258</v>
      </c>
      <c r="BH80" s="112">
        <f>HLOOKUP(BJ79,$BF$10:$BI$21,BH78)</f>
        <v>0.214</v>
      </c>
      <c r="BI80" s="113"/>
      <c r="BJ80" s="114">
        <f>HLOOKUP(BK79,$BF$10:$BI$21,BG78)</f>
        <v>0.258</v>
      </c>
      <c r="BK80" s="115">
        <f>HLOOKUP(BK79,$BF$10:$BI$21,BH78)</f>
        <v>0.214</v>
      </c>
      <c r="BL80" s="52"/>
      <c r="BM80" s="57"/>
      <c r="BN80" s="69"/>
      <c r="BO80"/>
    </row>
    <row r="81" spans="2:67" ht="16.5" hidden="1" thickBot="1">
      <c r="B81" s="47"/>
      <c r="C81" s="47"/>
      <c r="D81" s="47"/>
      <c r="E81" s="47"/>
      <c r="F81" s="47"/>
      <c r="G81" s="47"/>
      <c r="H81" s="47"/>
      <c r="I81" s="47"/>
      <c r="J81" s="47"/>
      <c r="K81" s="47"/>
      <c r="L81" s="47"/>
      <c r="M81" s="47"/>
      <c r="N81" s="47"/>
      <c r="O81" s="47"/>
      <c r="Z81" s="69">
        <v>19</v>
      </c>
      <c r="AA81" s="70">
        <f>LOOKUP(Z81,$B$26:$B$45,$Q$26:$Q$45)</f>
        <v>5.6</v>
      </c>
      <c r="AB81" s="71">
        <f>LOOKUP(AB80,$AA$10:$AA$20,$AB$10:$AB$20)</f>
        <v>5</v>
      </c>
      <c r="AC81" s="71">
        <f>LOOKUP(AC80,$AA$10:$AA$20,$AB$10:$AB$20)</f>
        <v>6</v>
      </c>
      <c r="AD81" s="70">
        <f>LOOKUP(Z81,$B$26:$B$45,$P$26:$P$45)</f>
        <v>0.5389994000000002</v>
      </c>
      <c r="AE81" s="60">
        <f>LOOKUP(AE80,$AB$8:$AF$8,$AB$10:$AD$10)</f>
        <v>0.5</v>
      </c>
      <c r="AF81" s="60">
        <f>LOOKUP(AF80,$AB$8:$AG$8,$AB$10:$AE$10)</f>
        <v>0.55</v>
      </c>
      <c r="AG81" s="72">
        <f>((AE82-AB82)/(AF81-AE81))*(AD81-AE81)+AB82</f>
        <v>1.004</v>
      </c>
      <c r="AH81" s="73">
        <f>((AF82-AC82)/(AF81-AE81))*(AD81-AE81)+AC82</f>
        <v>1.071</v>
      </c>
      <c r="AI81" s="74">
        <f>((AH81-AG81)/(AC81-AB81))*(AA81-AB81)+AG81</f>
        <v>1.0442</v>
      </c>
      <c r="AJ81" s="69">
        <v>19</v>
      </c>
      <c r="AK81" s="75">
        <f>LOOKUP(AJ81,$B$26:$B$45,$Q$26:$Q$45)</f>
        <v>5.6</v>
      </c>
      <c r="AL81" s="76">
        <f>LOOKUP(AL80,$AJ$10:$AJ$20,$AK$10:$AK$20)</f>
        <v>5</v>
      </c>
      <c r="AM81" s="76">
        <f>LOOKUP(AM80,$AJ$10:$AJ$20,$AK$10:$AK$20)</f>
        <v>6</v>
      </c>
      <c r="AN81" s="75">
        <f>LOOKUP(AJ81,$B$26:$B$45,$P$26:$P$45)</f>
        <v>0.5389994000000002</v>
      </c>
      <c r="AO81" s="63">
        <f>LOOKUP(AO80,$AB$8:$AF$8,$AB$10:$AD$10)</f>
        <v>0.5</v>
      </c>
      <c r="AP81" s="63">
        <f>LOOKUP(AP80,$AB$8:$AG$8,$AB$10:$AE$10)</f>
        <v>0.55</v>
      </c>
      <c r="AQ81" s="77">
        <f>((AO82-AL82)/(AP81-AO81))*(AN81-AO81)+AL82</f>
        <v>1.075</v>
      </c>
      <c r="AR81" s="78">
        <f>((AP82-AM82)/(AP81-AO81))*(AN81-AO81)+AM82</f>
        <v>1.144</v>
      </c>
      <c r="AS81" s="79">
        <f>((AR81-AQ81)/(AM81-AL81))*(AK81-AL81)+AQ81</f>
        <v>1.1163999999999998</v>
      </c>
      <c r="BE81" s="52"/>
      <c r="BF81" s="67" t="s">
        <v>21</v>
      </c>
      <c r="BG81" s="67">
        <f>LOOKUP(BF82,$BF$10:$BF$21,$BE$10:$BE$21)</f>
        <v>6</v>
      </c>
      <c r="BH81" s="67">
        <f>BG81+1</f>
        <v>7</v>
      </c>
      <c r="BI81" s="68"/>
      <c r="BJ81" s="67">
        <f>LOOKUP(BI82,$BF$10:$BI$10,$BF$8:$BK$8)</f>
        <v>4</v>
      </c>
      <c r="BK81" s="67">
        <f>BJ81+1</f>
        <v>5</v>
      </c>
      <c r="BL81" s="52"/>
      <c r="BM81" s="52"/>
      <c r="BN81" s="69"/>
      <c r="BO81"/>
    </row>
    <row r="82" spans="2:67" ht="16.5" hidden="1" thickBot="1">
      <c r="B82" s="47"/>
      <c r="C82" s="47"/>
      <c r="D82" s="47"/>
      <c r="E82" s="47"/>
      <c r="F82" s="47"/>
      <c r="G82" s="47"/>
      <c r="H82" s="47"/>
      <c r="I82" s="47"/>
      <c r="J82" s="47"/>
      <c r="K82" s="47"/>
      <c r="L82" s="47"/>
      <c r="M82" s="47"/>
      <c r="N82" s="47"/>
      <c r="Z82" s="80"/>
      <c r="AA82" s="52"/>
      <c r="AB82" s="81">
        <f>HLOOKUP(AE81,$AB$10:$AE$20,AB80)</f>
        <v>1.004</v>
      </c>
      <c r="AC82" s="82">
        <f>HLOOKUP(AE81,$AB$10:$AE$20,AC80)</f>
        <v>1.071</v>
      </c>
      <c r="AD82" s="83"/>
      <c r="AE82" s="81">
        <f>HLOOKUP(AF81,$AB$10:$AE$20,AB80)</f>
        <v>1.004</v>
      </c>
      <c r="AF82" s="82">
        <f>HLOOKUP(AF81,$AB$10:$AE$20,AC80)</f>
        <v>1.071</v>
      </c>
      <c r="AG82" s="52"/>
      <c r="AH82" s="57"/>
      <c r="AI82" s="52"/>
      <c r="AJ82" s="80"/>
      <c r="AK82" s="52"/>
      <c r="AL82" s="87">
        <f>HLOOKUP(AO81,$AK$10:$AN$20,AL80)</f>
        <v>1.075</v>
      </c>
      <c r="AM82" s="85">
        <f>HLOOKUP(AO81,$AK$10:$AN$20,AM80)</f>
        <v>1.144</v>
      </c>
      <c r="AN82" s="86"/>
      <c r="AO82" s="87">
        <f>HLOOKUP(AP81,$AK$10:$AN$20,AL80)</f>
        <v>1.075</v>
      </c>
      <c r="AP82" s="88">
        <f>HLOOKUP(AP81,$AK$10:$AN$20,AM80)</f>
        <v>1.144</v>
      </c>
      <c r="AQ82" s="52"/>
      <c r="AR82" s="57"/>
      <c r="AS82" s="69"/>
      <c r="BE82" s="69">
        <v>20</v>
      </c>
      <c r="BF82" s="106">
        <f>LOOKUP(BE82,$B$26:$B$45,$Q$26:$Q$45)</f>
        <v>5.6</v>
      </c>
      <c r="BG82" s="107">
        <f>LOOKUP(BG81,$BE$10:$BE$21,$BF$10:$BF$21)</f>
        <v>5</v>
      </c>
      <c r="BH82" s="107">
        <f>LOOKUP(BH81,$BE$10:$BE$21,$BF$10:$BF$21)</f>
        <v>6</v>
      </c>
      <c r="BI82" s="106">
        <f>LOOKUP(BE82,$B$26:$B$45,$P$26:$P$45)</f>
        <v>0.5389994000000002</v>
      </c>
      <c r="BJ82" s="94">
        <f>LOOKUP(BJ81,$BF$8:$BK$8,$BF$10:$BI$10)</f>
        <v>0.5</v>
      </c>
      <c r="BK82" s="94">
        <f>LOOKUP(BK81,$BF$8:$BK$8,$BF$10:$BI$10)</f>
        <v>0.55</v>
      </c>
      <c r="BL82" s="108">
        <f>((BJ83-BG83)/(BK82-BJ82))*(BI82-BJ82)+BG83</f>
        <v>0.258</v>
      </c>
      <c r="BM82" s="109">
        <f>((BK83-BH83)/(BK82-BJ82))*(BI82-BJ82)+BH83</f>
        <v>0.214</v>
      </c>
      <c r="BN82" s="110">
        <f>((BM82-BL82)/(BH82-BG82))*(BF82-BG82)+BL82</f>
        <v>0.23160000000000003</v>
      </c>
      <c r="BO82"/>
    </row>
    <row r="83" spans="2:67" ht="16.5" hidden="1" thickBot="1">
      <c r="B83" s="47"/>
      <c r="C83" s="47"/>
      <c r="D83" s="47"/>
      <c r="E83" s="47"/>
      <c r="F83" s="47"/>
      <c r="G83" s="47"/>
      <c r="H83" s="47"/>
      <c r="I83" s="47"/>
      <c r="J83" s="47"/>
      <c r="K83" s="47"/>
      <c r="L83" s="47"/>
      <c r="Z83" s="52"/>
      <c r="AA83" s="67" t="s">
        <v>21</v>
      </c>
      <c r="AB83" s="67">
        <f>LOOKUP(AA84,$AB$10:$AB$20,$AA$10:$AA$20)</f>
        <v>5</v>
      </c>
      <c r="AC83" s="67">
        <f>AB83+1</f>
        <v>6</v>
      </c>
      <c r="AD83" s="68"/>
      <c r="AE83" s="67">
        <f>LOOKUP(AD84,$AB$10:$AE$10,$AB$8:$AG$8)</f>
        <v>4</v>
      </c>
      <c r="AF83" s="67">
        <f>AE83+1</f>
        <v>5</v>
      </c>
      <c r="AG83" s="52"/>
      <c r="AH83" s="52"/>
      <c r="AI83" s="69"/>
      <c r="AJ83" s="52"/>
      <c r="AK83" s="67" t="s">
        <v>21</v>
      </c>
      <c r="AL83" s="67">
        <f>LOOKUP(AK84,$AK$10:$AK$20,$AJ$10:$AJ$20)</f>
        <v>5</v>
      </c>
      <c r="AM83" s="67">
        <f>AL83+1</f>
        <v>6</v>
      </c>
      <c r="AN83" s="68"/>
      <c r="AO83" s="67">
        <f>LOOKUP(AN84,$AB$10:$AE$10,$AB$8:$AG$8)</f>
        <v>4</v>
      </c>
      <c r="AP83" s="67">
        <f>AO83+1</f>
        <v>5</v>
      </c>
      <c r="AQ83" s="52"/>
      <c r="AR83" s="52"/>
      <c r="AS83" s="69"/>
      <c r="BE83" s="80"/>
      <c r="BF83" s="52"/>
      <c r="BG83" s="111">
        <f>HLOOKUP(BJ82,$BF$10:$BI$21,BG81)</f>
        <v>0.258</v>
      </c>
      <c r="BH83" s="112">
        <f>HLOOKUP(BJ82,$BF$10:$BI$21,BH81)</f>
        <v>0.214</v>
      </c>
      <c r="BI83" s="113"/>
      <c r="BJ83" s="114">
        <f>HLOOKUP(BK82,$BF$10:$BI$21,BG81)</f>
        <v>0.258</v>
      </c>
      <c r="BK83" s="115">
        <f>HLOOKUP(BK82,$BF$10:$BI$21,BH81)</f>
        <v>0.214</v>
      </c>
      <c r="BL83" s="52"/>
      <c r="BM83" s="57"/>
      <c r="BN83" s="69"/>
      <c r="BO83"/>
    </row>
    <row r="84" spans="2:67" ht="16.5" hidden="1" thickBot="1">
      <c r="B84" s="47"/>
      <c r="C84" s="47"/>
      <c r="D84" s="47"/>
      <c r="E84" s="47"/>
      <c r="F84" s="47"/>
      <c r="G84" s="47"/>
      <c r="H84" s="47"/>
      <c r="I84" s="47"/>
      <c r="J84" s="47"/>
      <c r="K84" s="47"/>
      <c r="L84" s="47"/>
      <c r="Z84" s="69">
        <v>20</v>
      </c>
      <c r="AA84" s="70">
        <f>LOOKUP(Z84,$B$26:$B$45,$Q$26:$Q$45)</f>
        <v>5.6</v>
      </c>
      <c r="AB84" s="71">
        <f>LOOKUP(AB83,$AA$10:$AA$20,$AB$10:$AB$20)</f>
        <v>5</v>
      </c>
      <c r="AC84" s="71">
        <f>LOOKUP(AC83,$AA$10:$AA$20,$AB$10:$AB$20)</f>
        <v>6</v>
      </c>
      <c r="AD84" s="70">
        <f>LOOKUP(Z84,$B$26:$B$45,$P$26:$P$45)</f>
        <v>0.5389994000000002</v>
      </c>
      <c r="AE84" s="60">
        <f>LOOKUP(AE83,$AB$8:$AF$8,$AB$10:$AD$10)</f>
        <v>0.5</v>
      </c>
      <c r="AF84" s="60">
        <f>LOOKUP(AF83,$AB$8:$AG$8,$AB$10:$AE$10)</f>
        <v>0.55</v>
      </c>
      <c r="AG84" s="72">
        <f>((AE85-AB85)/(AF84-AE84))*(AD84-AE84)+AB85</f>
        <v>1.004</v>
      </c>
      <c r="AH84" s="73">
        <f>((AF85-AC85)/(AF84-AE84))*(AD84-AE84)+AC85</f>
        <v>1.071</v>
      </c>
      <c r="AI84" s="74">
        <f>((AH84-AG84)/(AC84-AB84))*(AA84-AB84)+AG84</f>
        <v>1.0442</v>
      </c>
      <c r="AJ84" s="69">
        <v>20</v>
      </c>
      <c r="AK84" s="75">
        <f>LOOKUP(AJ84,$B$26:$B$45,$Q$26:$Q$45)</f>
        <v>5.6</v>
      </c>
      <c r="AL84" s="76">
        <f>LOOKUP(AL83,$AJ$10:$AJ$20,$AK$10:$AK$20)</f>
        <v>5</v>
      </c>
      <c r="AM84" s="76">
        <f>LOOKUP(AM83,$AJ$10:$AJ$20,$AK$10:$AK$20)</f>
        <v>6</v>
      </c>
      <c r="AN84" s="75">
        <f>LOOKUP(AJ84,$B$26:$B$45,$P$26:$P$45)</f>
        <v>0.5389994000000002</v>
      </c>
      <c r="AO84" s="63">
        <f>LOOKUP(AO83,$AB$8:$AF$8,$AB$10:$AD$10)</f>
        <v>0.5</v>
      </c>
      <c r="AP84" s="63">
        <f>LOOKUP(AP83,$AB$8:$AG$8,$AB$10:$AE$10)</f>
        <v>0.55</v>
      </c>
      <c r="AQ84" s="77">
        <f>((AO85-AL85)/(AP84-AO84))*(AN84-AO84)+AL85</f>
        <v>1.075</v>
      </c>
      <c r="AR84" s="78">
        <f>((AP85-AM85)/(AP84-AO84))*(AN84-AO84)+AM85</f>
        <v>1.144</v>
      </c>
      <c r="AS84" s="79">
        <f>((AR84-AQ84)/(AM84-AL84))*(AK84-AL84)+AQ84</f>
        <v>1.1163999999999998</v>
      </c>
      <c r="BF84"/>
      <c r="BG84"/>
      <c r="BH84"/>
      <c r="BI84"/>
      <c r="BJ84"/>
      <c r="BK84"/>
      <c r="BL84"/>
      <c r="BM84"/>
      <c r="BN84"/>
      <c r="BO84"/>
    </row>
    <row r="85" spans="26:67" ht="16.5" hidden="1" thickBot="1">
      <c r="Z85" s="80"/>
      <c r="AA85" s="52"/>
      <c r="AB85" s="81">
        <f>HLOOKUP(AE84,$AB$10:$AE$20,AB83)</f>
        <v>1.004</v>
      </c>
      <c r="AC85" s="82">
        <f>HLOOKUP(AE84,$AB$10:$AE$20,AC83)</f>
        <v>1.071</v>
      </c>
      <c r="AD85" s="83"/>
      <c r="AE85" s="81">
        <f>HLOOKUP(AF84,$AB$10:$AE$20,AB83)</f>
        <v>1.004</v>
      </c>
      <c r="AF85" s="82">
        <f>HLOOKUP(AF84,$AB$10:$AE$20,AC83)</f>
        <v>1.071</v>
      </c>
      <c r="AG85" s="52"/>
      <c r="AH85" s="57"/>
      <c r="AI85" s="52"/>
      <c r="AJ85" s="80"/>
      <c r="AK85" s="52"/>
      <c r="AL85" s="87">
        <f>HLOOKUP(AO84,$AK$10:$AN$20,AL83)</f>
        <v>1.075</v>
      </c>
      <c r="AM85" s="88">
        <f>HLOOKUP(AO84,$AK$10:$AN$20,AM83)</f>
        <v>1.144</v>
      </c>
      <c r="AN85" s="86"/>
      <c r="AO85" s="87">
        <f>HLOOKUP(AP84,$AK$10:$AN$20,AL83)</f>
        <v>1.075</v>
      </c>
      <c r="AP85" s="88">
        <f>HLOOKUP(AP84,$AK$10:$AN$20,AM83)</f>
        <v>1.144</v>
      </c>
      <c r="AQ85" s="52"/>
      <c r="AR85" s="57"/>
      <c r="AS85" s="69"/>
      <c r="BF85"/>
      <c r="BG85"/>
      <c r="BH85"/>
      <c r="BI85"/>
      <c r="BJ85"/>
      <c r="BK85"/>
      <c r="BL85"/>
      <c r="BM85"/>
      <c r="BN85"/>
      <c r="BO85"/>
    </row>
    <row r="86" spans="37:67" ht="15.75" hidden="1">
      <c r="AK86" s="47"/>
      <c r="BF86"/>
      <c r="BG86"/>
      <c r="BH86"/>
      <c r="BI86"/>
      <c r="BJ86"/>
      <c r="BK86"/>
      <c r="BL86"/>
      <c r="BM86"/>
      <c r="BN86"/>
      <c r="BO86"/>
    </row>
    <row r="87" ht="15.75" hidden="1">
      <c r="AK87" s="47"/>
    </row>
    <row r="88" ht="15.75" hidden="1">
      <c r="AK88" s="47"/>
    </row>
    <row r="89" ht="15.75" hidden="1">
      <c r="AK89" s="47"/>
    </row>
    <row r="90" ht="15.75" hidden="1">
      <c r="AK90" s="47"/>
    </row>
    <row r="91" ht="15.75" hidden="1">
      <c r="AK91" s="47"/>
    </row>
    <row r="92" ht="15.75" hidden="1">
      <c r="AK92" s="47"/>
    </row>
    <row r="93" ht="15.75" hidden="1">
      <c r="AK93" s="47"/>
    </row>
    <row r="94" ht="15.75" hidden="1">
      <c r="AK94" s="47"/>
    </row>
    <row r="95" ht="15.75" hidden="1"/>
  </sheetData>
  <mergeCells count="33">
    <mergeCell ref="F52:J52"/>
    <mergeCell ref="BF7:BK7"/>
    <mergeCell ref="BG9:BJ9"/>
    <mergeCell ref="C7:D7"/>
    <mergeCell ref="AT12:AU12"/>
    <mergeCell ref="AV12:AW12"/>
    <mergeCell ref="AT9:AU9"/>
    <mergeCell ref="AV9:AW9"/>
    <mergeCell ref="AT10:AU10"/>
    <mergeCell ref="AV10:AW10"/>
    <mergeCell ref="B17:E17"/>
    <mergeCell ref="AC9:AF9"/>
    <mergeCell ref="AB7:AF7"/>
    <mergeCell ref="AK7:AO7"/>
    <mergeCell ref="B14:E14"/>
    <mergeCell ref="B15:E15"/>
    <mergeCell ref="E7:F7"/>
    <mergeCell ref="E9:J9"/>
    <mergeCell ref="E10:J10"/>
    <mergeCell ref="E11:J11"/>
    <mergeCell ref="AV13:AW13"/>
    <mergeCell ref="B3:N3"/>
    <mergeCell ref="C5:L5"/>
    <mergeCell ref="AL9:AO9"/>
    <mergeCell ref="AT11:AU11"/>
    <mergeCell ref="AV11:AW11"/>
    <mergeCell ref="AT13:AU13"/>
    <mergeCell ref="AT15:BD15"/>
    <mergeCell ref="J50:K50"/>
    <mergeCell ref="AT14:AU14"/>
    <mergeCell ref="AV14:AW14"/>
    <mergeCell ref="J48:K48"/>
    <mergeCell ref="J49:K49"/>
  </mergeCells>
  <printOptions/>
  <pageMargins left="0.48" right="0.26" top="1" bottom="1" header="0" footer="0"/>
  <pageSetup horizontalDpi="300" verticalDpi="300" orientation="portrait" paperSize="9" r:id="rId3"/>
  <legacyDrawing r:id="rId2"/>
</worksheet>
</file>

<file path=xl/worksheets/sheet7.xml><?xml version="1.0" encoding="utf-8"?>
<worksheet xmlns="http://schemas.openxmlformats.org/spreadsheetml/2006/main" xmlns:r="http://schemas.openxmlformats.org/officeDocument/2006/relationships">
  <sheetPr codeName="Hoja16"/>
  <dimension ref="A1:BO94"/>
  <sheetViews>
    <sheetView showGridLines="0" showRowColHeaders="0" workbookViewId="0" topLeftCell="A30">
      <selection activeCell="B44" sqref="B44:M48"/>
    </sheetView>
  </sheetViews>
  <sheetFormatPr defaultColWidth="11.421875" defaultRowHeight="12.75"/>
  <cols>
    <col min="1" max="1" width="2.421875" style="10" customWidth="1"/>
    <col min="2" max="2" width="7.28125" style="10" customWidth="1"/>
    <col min="3" max="6" width="6.421875" style="10" customWidth="1"/>
    <col min="7" max="7" width="6.57421875" style="10" customWidth="1"/>
    <col min="8" max="8" width="6.421875" style="10" customWidth="1"/>
    <col min="9" max="9" width="7.8515625" style="10" customWidth="1"/>
    <col min="10" max="15" width="6.421875" style="10" customWidth="1"/>
    <col min="16" max="16" width="9.28125" style="10" hidden="1" customWidth="1"/>
    <col min="17" max="17" width="8.57421875" style="10" hidden="1" customWidth="1"/>
    <col min="18" max="18" width="8.7109375" style="10" hidden="1" customWidth="1"/>
    <col min="19" max="19" width="8.00390625" style="10" hidden="1" customWidth="1"/>
    <col min="20" max="20" width="10.00390625" style="10" hidden="1" customWidth="1"/>
    <col min="21" max="22" width="8.00390625" style="10" hidden="1" customWidth="1"/>
    <col min="23" max="23" width="9.421875" style="10" hidden="1" customWidth="1"/>
    <col min="24" max="24" width="7.57421875" style="10" hidden="1" customWidth="1"/>
    <col min="25" max="25" width="3.28125" style="10" hidden="1" customWidth="1"/>
    <col min="26" max="26" width="3.57421875" style="10" hidden="1" customWidth="1"/>
    <col min="27" max="27" width="6.8515625" style="10" hidden="1" customWidth="1"/>
    <col min="28" max="28" width="6.7109375" style="10" hidden="1" customWidth="1"/>
    <col min="29" max="29" width="6.8515625" style="10" hidden="1" customWidth="1"/>
    <col min="30" max="30" width="6.57421875" style="10" hidden="1" customWidth="1"/>
    <col min="31" max="31" width="6.8515625" style="10" hidden="1" customWidth="1"/>
    <col min="32" max="32" width="8.421875" style="10" hidden="1" customWidth="1"/>
    <col min="33" max="33" width="6.00390625" style="10" hidden="1" customWidth="1"/>
    <col min="34" max="34" width="6.140625" style="11" hidden="1" customWidth="1"/>
    <col min="35" max="35" width="11.8515625" style="10" hidden="1" customWidth="1"/>
    <col min="36" max="36" width="6.7109375" style="10" hidden="1" customWidth="1"/>
    <col min="37" max="37" width="7.28125" style="10" hidden="1" customWidth="1"/>
    <col min="38" max="38" width="8.00390625" style="10" hidden="1" customWidth="1"/>
    <col min="39" max="39" width="9.421875" style="10" hidden="1" customWidth="1"/>
    <col min="40" max="40" width="5.7109375" style="10" hidden="1" customWidth="1"/>
    <col min="41" max="41" width="6.57421875" style="10" hidden="1" customWidth="1"/>
    <col min="42" max="44" width="7.7109375" style="10" hidden="1" customWidth="1"/>
    <col min="45" max="46" width="11.421875" style="10" hidden="1" customWidth="1"/>
    <col min="47" max="47" width="9.57421875" style="10" hidden="1" customWidth="1"/>
    <col min="48" max="48" width="11.140625" style="10" hidden="1" customWidth="1"/>
    <col min="49" max="49" width="6.8515625" style="10" hidden="1" customWidth="1"/>
    <col min="50" max="50" width="6.28125" style="10" hidden="1" customWidth="1"/>
    <col min="51" max="51" width="9.8515625" style="10" hidden="1" customWidth="1"/>
    <col min="52" max="52" width="9.421875" style="10" hidden="1" customWidth="1"/>
    <col min="53" max="53" width="10.8515625" style="10" hidden="1" customWidth="1"/>
    <col min="54" max="54" width="10.7109375" style="10" hidden="1" customWidth="1"/>
    <col min="55" max="55" width="9.421875" style="10" hidden="1" customWidth="1"/>
    <col min="56" max="56" width="7.7109375" style="10" hidden="1" customWidth="1"/>
    <col min="57" max="57" width="7.140625" style="10" hidden="1" customWidth="1"/>
    <col min="58" max="58" width="9.140625" style="10" hidden="1" customWidth="1"/>
    <col min="59" max="59" width="8.8515625" style="10" hidden="1" customWidth="1"/>
    <col min="60" max="60" width="7.7109375" style="10" hidden="1" customWidth="1"/>
    <col min="61" max="61" width="6.8515625" style="10" hidden="1" customWidth="1"/>
    <col min="62" max="62" width="6.7109375" style="10" hidden="1" customWidth="1"/>
    <col min="63" max="63" width="7.421875" style="10" hidden="1" customWidth="1"/>
    <col min="64" max="64" width="7.7109375" style="10" hidden="1" customWidth="1"/>
    <col min="65" max="79" width="11.421875" style="10" hidden="1" customWidth="1"/>
    <col min="80" max="16384" width="11.421875" style="10" customWidth="1"/>
  </cols>
  <sheetData>
    <row r="1" ht="32.25" customHeight="1">
      <c r="A1" s="10" t="s">
        <v>24</v>
      </c>
    </row>
    <row r="2" spans="1:34" s="13" customFormat="1" ht="12" customHeight="1">
      <c r="A2" s="12"/>
      <c r="B2" s="12"/>
      <c r="C2" s="12"/>
      <c r="D2" s="12"/>
      <c r="E2" s="12"/>
      <c r="F2" s="12"/>
      <c r="G2" s="12"/>
      <c r="AB2" s="14" t="s">
        <v>37</v>
      </c>
      <c r="AC2" s="14"/>
      <c r="AH2" s="15"/>
    </row>
    <row r="3" spans="2:63" ht="15.75" customHeight="1">
      <c r="B3" s="251" t="s">
        <v>115</v>
      </c>
      <c r="C3" s="251"/>
      <c r="D3" s="251"/>
      <c r="E3" s="251"/>
      <c r="F3" s="251"/>
      <c r="G3" s="251"/>
      <c r="H3" s="251"/>
      <c r="I3" s="251"/>
      <c r="J3" s="251"/>
      <c r="K3" s="251"/>
      <c r="L3" s="251"/>
      <c r="M3" s="251"/>
      <c r="N3" s="251"/>
      <c r="O3" s="16"/>
      <c r="AB3" s="17" t="s">
        <v>146</v>
      </c>
      <c r="AC3" s="18">
        <v>1.042</v>
      </c>
      <c r="BG3"/>
      <c r="BH3"/>
      <c r="BI3"/>
      <c r="BJ3"/>
      <c r="BK3"/>
    </row>
    <row r="4" spans="28:29" ht="11.25" customHeight="1">
      <c r="AB4" s="17" t="s">
        <v>148</v>
      </c>
      <c r="AC4" s="17">
        <v>1.044</v>
      </c>
    </row>
    <row r="5" spans="3:29" ht="14.25" customHeight="1">
      <c r="C5" s="251" t="s">
        <v>55</v>
      </c>
      <c r="D5" s="251"/>
      <c r="E5" s="251"/>
      <c r="F5" s="251"/>
      <c r="G5" s="251"/>
      <c r="H5" s="251"/>
      <c r="I5" s="251"/>
      <c r="J5" s="251"/>
      <c r="K5" s="251"/>
      <c r="L5" s="251"/>
      <c r="N5" s="19"/>
      <c r="AB5" s="17"/>
      <c r="AC5" s="17"/>
    </row>
    <row r="6" spans="16:60" ht="11.25" customHeight="1">
      <c r="P6" s="16"/>
      <c r="Q6" s="16"/>
      <c r="R6" s="16"/>
      <c r="S6" s="16"/>
      <c r="T6" s="16"/>
      <c r="U6" s="16"/>
      <c r="V6" s="16"/>
      <c r="W6" s="16"/>
      <c r="X6" s="16"/>
      <c r="AB6" s="20"/>
      <c r="AC6" s="20"/>
      <c r="BF6" s="91"/>
      <c r="BG6" s="92"/>
      <c r="BH6" s="92"/>
    </row>
    <row r="7" spans="2:63" ht="15.75">
      <c r="B7" s="10" t="s">
        <v>26</v>
      </c>
      <c r="C7" s="278"/>
      <c r="D7" s="278"/>
      <c r="E7" s="269" t="s">
        <v>119</v>
      </c>
      <c r="F7" s="269"/>
      <c r="L7" s="21"/>
      <c r="M7" s="21"/>
      <c r="AB7" s="259" t="s">
        <v>41</v>
      </c>
      <c r="AC7" s="260"/>
      <c r="AD7" s="260"/>
      <c r="AE7" s="260"/>
      <c r="AF7" s="261"/>
      <c r="AG7" s="22"/>
      <c r="AH7" s="22"/>
      <c r="AI7" s="22"/>
      <c r="AK7" s="262" t="s">
        <v>42</v>
      </c>
      <c r="AL7" s="263"/>
      <c r="AM7" s="263"/>
      <c r="AN7" s="263"/>
      <c r="AO7" s="264"/>
      <c r="BF7" s="273" t="s">
        <v>74</v>
      </c>
      <c r="BG7" s="274"/>
      <c r="BH7" s="274"/>
      <c r="BI7" s="274"/>
      <c r="BJ7" s="274"/>
      <c r="BK7" s="274"/>
    </row>
    <row r="8" spans="11:63" ht="9.75" customHeight="1" thickBot="1">
      <c r="K8" s="23"/>
      <c r="AB8" s="20">
        <v>1</v>
      </c>
      <c r="AC8" s="10">
        <v>2</v>
      </c>
      <c r="AD8" s="10">
        <v>3</v>
      </c>
      <c r="AE8" s="10">
        <v>4</v>
      </c>
      <c r="AF8" s="10">
        <v>5</v>
      </c>
      <c r="AG8" s="11">
        <v>6</v>
      </c>
      <c r="AH8" s="24"/>
      <c r="AI8" s="24"/>
      <c r="AK8" s="25">
        <v>1</v>
      </c>
      <c r="AL8" s="25">
        <v>2</v>
      </c>
      <c r="AM8" s="25">
        <v>3</v>
      </c>
      <c r="AN8" s="25">
        <v>4</v>
      </c>
      <c r="AO8" s="25">
        <v>5</v>
      </c>
      <c r="AP8" s="24">
        <v>6</v>
      </c>
      <c r="BF8" s="101">
        <v>1</v>
      </c>
      <c r="BG8" s="101">
        <v>2</v>
      </c>
      <c r="BH8" s="101">
        <v>3</v>
      </c>
      <c r="BI8" s="101">
        <v>4</v>
      </c>
      <c r="BJ8" s="101">
        <v>5</v>
      </c>
      <c r="BK8" s="102">
        <v>6</v>
      </c>
    </row>
    <row r="9" spans="2:63" ht="15" customHeight="1" thickBot="1">
      <c r="B9" s="10" t="s">
        <v>25</v>
      </c>
      <c r="D9" s="54"/>
      <c r="E9" s="270" t="s">
        <v>120</v>
      </c>
      <c r="F9" s="270"/>
      <c r="G9" s="270"/>
      <c r="H9" s="270"/>
      <c r="I9" s="270"/>
      <c r="J9" s="270"/>
      <c r="M9" s="140" t="s">
        <v>69</v>
      </c>
      <c r="N9" s="140" t="s">
        <v>70</v>
      </c>
      <c r="AB9" s="26" t="s">
        <v>50</v>
      </c>
      <c r="AC9" s="256" t="s">
        <v>40</v>
      </c>
      <c r="AD9" s="257"/>
      <c r="AE9" s="257"/>
      <c r="AF9" s="258"/>
      <c r="AG9" s="29"/>
      <c r="AH9" s="29"/>
      <c r="AI9" s="29"/>
      <c r="AK9" s="30" t="s">
        <v>48</v>
      </c>
      <c r="AL9" s="252" t="s">
        <v>40</v>
      </c>
      <c r="AM9" s="253"/>
      <c r="AN9" s="253"/>
      <c r="AO9" s="254"/>
      <c r="AP9" s="29"/>
      <c r="AT9" s="280" t="s">
        <v>4</v>
      </c>
      <c r="AU9" s="280"/>
      <c r="AV9" s="280" t="s">
        <v>5</v>
      </c>
      <c r="AW9" s="280"/>
      <c r="AX9" s="34" t="s">
        <v>6</v>
      </c>
      <c r="AY9" s="34" t="s">
        <v>7</v>
      </c>
      <c r="AZ9" s="34" t="s">
        <v>8</v>
      </c>
      <c r="BA9" s="35" t="s">
        <v>68</v>
      </c>
      <c r="BB9" s="35" t="s">
        <v>54</v>
      </c>
      <c r="BF9" s="93" t="s">
        <v>48</v>
      </c>
      <c r="BG9" s="275" t="s">
        <v>40</v>
      </c>
      <c r="BH9" s="276"/>
      <c r="BI9" s="276"/>
      <c r="BJ9" s="277"/>
      <c r="BK9" s="94"/>
    </row>
    <row r="10" spans="2:63" ht="15" customHeight="1" thickBot="1">
      <c r="B10" s="10" t="s">
        <v>27</v>
      </c>
      <c r="D10" s="54"/>
      <c r="E10" s="270" t="s">
        <v>121</v>
      </c>
      <c r="F10" s="270"/>
      <c r="G10" s="270"/>
      <c r="H10" s="270"/>
      <c r="I10" s="270"/>
      <c r="J10" s="270"/>
      <c r="M10" s="139">
        <f>CálculoMamo2!M10</f>
        <v>23</v>
      </c>
      <c r="N10" s="139">
        <f>CálculoMamo2!N10</f>
        <v>23</v>
      </c>
      <c r="AA10" s="10">
        <v>1</v>
      </c>
      <c r="AB10" s="36" t="s">
        <v>49</v>
      </c>
      <c r="AC10" s="28">
        <v>0.4</v>
      </c>
      <c r="AD10" s="9">
        <v>0.45</v>
      </c>
      <c r="AE10" s="9">
        <v>0.5</v>
      </c>
      <c r="AF10" s="9">
        <v>0.55</v>
      </c>
      <c r="AG10" s="9">
        <v>0.6</v>
      </c>
      <c r="AH10" s="29"/>
      <c r="AI10" s="29"/>
      <c r="AJ10" s="25">
        <v>1</v>
      </c>
      <c r="AK10" s="37" t="s">
        <v>49</v>
      </c>
      <c r="AL10" s="32">
        <v>0.4</v>
      </c>
      <c r="AM10" s="33">
        <v>0.45</v>
      </c>
      <c r="AN10" s="33">
        <v>0.5</v>
      </c>
      <c r="AO10" s="33">
        <v>0.55</v>
      </c>
      <c r="AP10" s="33">
        <v>0.6</v>
      </c>
      <c r="AT10" s="248" t="s">
        <v>9</v>
      </c>
      <c r="AU10" s="248"/>
      <c r="AV10" s="248" t="s">
        <v>17</v>
      </c>
      <c r="AW10" s="248"/>
      <c r="AX10" s="38">
        <v>1.96</v>
      </c>
      <c r="AY10" s="38">
        <v>-0.00054</v>
      </c>
      <c r="AZ10" s="38">
        <v>0.0403</v>
      </c>
      <c r="BA10" s="116">
        <f>F16/((F15)^AX10)</f>
        <v>0.042837816291232594</v>
      </c>
      <c r="BB10" s="116">
        <f>F17-AY10*F15^2-AZ10*F15</f>
        <v>-0.16604059999999987</v>
      </c>
      <c r="BC10" s="117" t="s">
        <v>146</v>
      </c>
      <c r="BE10" s="101">
        <v>1</v>
      </c>
      <c r="BF10" s="95" t="s">
        <v>49</v>
      </c>
      <c r="BG10" s="97">
        <v>0.4</v>
      </c>
      <c r="BH10" s="98">
        <v>0.45</v>
      </c>
      <c r="BI10" s="98">
        <v>0.5</v>
      </c>
      <c r="BJ10" s="98">
        <v>0.55</v>
      </c>
      <c r="BK10" s="98">
        <v>0.6</v>
      </c>
    </row>
    <row r="11" spans="2:63" ht="15" customHeight="1">
      <c r="B11" s="10" t="s">
        <v>29</v>
      </c>
      <c r="D11" s="54"/>
      <c r="E11" s="270" t="s">
        <v>122</v>
      </c>
      <c r="F11" s="270"/>
      <c r="G11" s="270"/>
      <c r="H11" s="270"/>
      <c r="I11" s="270"/>
      <c r="J11" s="270"/>
      <c r="M11" s="139">
        <f>CálculoMamo2!M11</f>
        <v>24</v>
      </c>
      <c r="N11" s="139">
        <f>CálculoMamo2!N11</f>
        <v>24</v>
      </c>
      <c r="AA11" s="10">
        <v>2</v>
      </c>
      <c r="AB11" s="39">
        <v>2</v>
      </c>
      <c r="AC11" s="39">
        <v>0.9</v>
      </c>
      <c r="AD11" s="39">
        <v>0.905</v>
      </c>
      <c r="AE11" s="39">
        <v>0.91</v>
      </c>
      <c r="AF11" s="39">
        <v>0.914</v>
      </c>
      <c r="AG11" s="39">
        <v>0.919</v>
      </c>
      <c r="AH11" s="29"/>
      <c r="AI11" s="29"/>
      <c r="AJ11" s="25">
        <v>2</v>
      </c>
      <c r="AK11" s="40">
        <v>2</v>
      </c>
      <c r="AL11" s="40">
        <v>0.9</v>
      </c>
      <c r="AM11" s="40">
        <v>0.905</v>
      </c>
      <c r="AN11" s="40">
        <v>0.91</v>
      </c>
      <c r="AO11" s="40">
        <v>0.914</v>
      </c>
      <c r="AP11" s="40">
        <v>0.919</v>
      </c>
      <c r="AT11" s="248" t="s">
        <v>149</v>
      </c>
      <c r="AU11" s="248"/>
      <c r="AV11" s="248" t="s">
        <v>150</v>
      </c>
      <c r="AW11" s="248"/>
      <c r="AX11" s="38">
        <v>4.39</v>
      </c>
      <c r="AY11" s="38">
        <v>-0.00113</v>
      </c>
      <c r="AZ11" s="38">
        <v>0.0909</v>
      </c>
      <c r="BA11" s="118">
        <f>G16/((G15)^AX11)</f>
        <v>1.0742722630997316E-05</v>
      </c>
      <c r="BB11" s="118">
        <f>G17-AY11*G15^2-AZ11*G15</f>
        <v>-1.1020306999999998</v>
      </c>
      <c r="BC11" s="119" t="s">
        <v>148</v>
      </c>
      <c r="BE11" s="101">
        <v>2</v>
      </c>
      <c r="BF11" s="99">
        <v>2</v>
      </c>
      <c r="BG11" s="99">
        <v>0.473</v>
      </c>
      <c r="BH11" s="99">
        <v>0.509</v>
      </c>
      <c r="BI11" s="99">
        <v>0.543</v>
      </c>
      <c r="BJ11" s="99">
        <v>0.573</v>
      </c>
      <c r="BK11" s="99">
        <v>0.587</v>
      </c>
    </row>
    <row r="12" spans="4:63" ht="15" customHeight="1">
      <c r="D12" s="54"/>
      <c r="E12" s="163"/>
      <c r="F12" s="163"/>
      <c r="G12" s="163"/>
      <c r="H12" s="163"/>
      <c r="I12" s="163"/>
      <c r="J12" s="163"/>
      <c r="M12" s="139">
        <f>CálculoMamo2!M12</f>
        <v>25</v>
      </c>
      <c r="N12" s="139">
        <f>CálculoMamo2!N12</f>
        <v>24.9</v>
      </c>
      <c r="AA12" s="10">
        <v>3</v>
      </c>
      <c r="AB12" s="42">
        <v>3</v>
      </c>
      <c r="AC12" s="42">
        <v>0.903</v>
      </c>
      <c r="AD12" s="42">
        <v>0.906</v>
      </c>
      <c r="AE12" s="42">
        <v>0.911</v>
      </c>
      <c r="AF12" s="42">
        <v>0.915</v>
      </c>
      <c r="AG12" s="42">
        <v>0.918</v>
      </c>
      <c r="AH12" s="29"/>
      <c r="AI12" s="29"/>
      <c r="AJ12" s="25">
        <v>3</v>
      </c>
      <c r="AK12" s="43">
        <v>3</v>
      </c>
      <c r="AL12" s="43">
        <v>0.931</v>
      </c>
      <c r="AM12" s="43">
        <v>0.933</v>
      </c>
      <c r="AN12" s="43">
        <v>0.937</v>
      </c>
      <c r="AO12" s="43">
        <v>0.94</v>
      </c>
      <c r="AP12" s="43">
        <v>0.741</v>
      </c>
      <c r="AT12" s="248" t="s">
        <v>14</v>
      </c>
      <c r="AU12" s="248"/>
      <c r="AV12" s="248" t="s">
        <v>150</v>
      </c>
      <c r="AW12" s="248"/>
      <c r="AX12" s="44">
        <v>4.23</v>
      </c>
      <c r="AY12" s="44">
        <v>-0.000775</v>
      </c>
      <c r="AZ12" s="44">
        <v>0.0593</v>
      </c>
      <c r="BA12" s="118" t="e">
        <f>H16/((H15)^AX12)</f>
        <v>#DIV/0!</v>
      </c>
      <c r="BB12" s="120">
        <f>H17-AY12*G15^2-AZ12*G15</f>
        <v>-1.05438225</v>
      </c>
      <c r="BC12" s="121" t="s">
        <v>147</v>
      </c>
      <c r="BE12" s="101">
        <v>3</v>
      </c>
      <c r="BF12" s="100">
        <v>3</v>
      </c>
      <c r="BG12" s="100">
        <v>0.342</v>
      </c>
      <c r="BH12" s="100">
        <v>0.374</v>
      </c>
      <c r="BI12" s="100">
        <v>0.406</v>
      </c>
      <c r="BJ12" s="100">
        <v>0.437</v>
      </c>
      <c r="BK12" s="100">
        <v>0.466</v>
      </c>
    </row>
    <row r="13" spans="6:63" ht="15" customHeight="1">
      <c r="F13" s="41" t="s">
        <v>146</v>
      </c>
      <c r="G13" s="41" t="s">
        <v>148</v>
      </c>
      <c r="H13"/>
      <c r="M13" s="139">
        <f>CálculoMamo2!M13</f>
        <v>26</v>
      </c>
      <c r="N13" s="139">
        <f>CálculoMamo2!N13</f>
        <v>25.9</v>
      </c>
      <c r="AA13" s="10">
        <v>4</v>
      </c>
      <c r="AB13" s="42">
        <v>4</v>
      </c>
      <c r="AC13" s="42">
        <v>0.945</v>
      </c>
      <c r="AD13" s="42">
        <v>0.947</v>
      </c>
      <c r="AE13" s="42">
        <v>0.948</v>
      </c>
      <c r="AF13" s="42">
        <v>0.952</v>
      </c>
      <c r="AG13" s="42">
        <v>0.955</v>
      </c>
      <c r="AH13" s="29"/>
      <c r="AI13" s="29"/>
      <c r="AJ13" s="25">
        <v>4</v>
      </c>
      <c r="AK13" s="43">
        <v>4</v>
      </c>
      <c r="AL13" s="43">
        <v>1</v>
      </c>
      <c r="AM13" s="43">
        <v>1</v>
      </c>
      <c r="AN13" s="43">
        <v>1</v>
      </c>
      <c r="AO13" s="43">
        <v>1</v>
      </c>
      <c r="AP13" s="43">
        <v>1</v>
      </c>
      <c r="AT13" s="248"/>
      <c r="AU13" s="248"/>
      <c r="AV13" s="248"/>
      <c r="AW13" s="248"/>
      <c r="AX13" s="38"/>
      <c r="AY13" s="38"/>
      <c r="AZ13" s="38"/>
      <c r="BE13" s="101">
        <v>4</v>
      </c>
      <c r="BF13" s="100">
        <v>4</v>
      </c>
      <c r="BG13" s="100">
        <v>0.261</v>
      </c>
      <c r="BH13" s="100">
        <v>0.289</v>
      </c>
      <c r="BI13" s="100">
        <v>0.318</v>
      </c>
      <c r="BJ13" s="100">
        <v>0.346</v>
      </c>
      <c r="BK13" s="100">
        <v>0.374</v>
      </c>
    </row>
    <row r="14" spans="2:63" ht="15" customHeight="1">
      <c r="B14" s="265" t="s">
        <v>63</v>
      </c>
      <c r="C14" s="265"/>
      <c r="D14" s="265"/>
      <c r="E14" s="265"/>
      <c r="F14" s="179">
        <f>CálculoMamo2!F14</f>
        <v>28</v>
      </c>
      <c r="G14" s="179">
        <f>CálculoMamo2!G14</f>
        <v>28</v>
      </c>
      <c r="H14"/>
      <c r="M14" s="139">
        <f>CálculoMamo2!M14</f>
        <v>27</v>
      </c>
      <c r="N14" s="139">
        <f>CálculoMamo2!N14</f>
        <v>27</v>
      </c>
      <c r="P14" s="45"/>
      <c r="Q14" s="45"/>
      <c r="R14" s="45"/>
      <c r="S14" s="45"/>
      <c r="T14" s="45"/>
      <c r="U14" s="45"/>
      <c r="V14" s="45"/>
      <c r="W14" s="45"/>
      <c r="X14" s="45"/>
      <c r="AA14" s="10">
        <v>5</v>
      </c>
      <c r="AB14" s="42">
        <v>5</v>
      </c>
      <c r="AC14" s="42">
        <v>1.005</v>
      </c>
      <c r="AD14" s="42">
        <v>1.004</v>
      </c>
      <c r="AE14" s="42">
        <v>1.004</v>
      </c>
      <c r="AF14" s="42">
        <v>1.004</v>
      </c>
      <c r="AG14" s="42">
        <v>1.004</v>
      </c>
      <c r="AH14" s="29"/>
      <c r="AI14" s="29"/>
      <c r="AJ14" s="25">
        <v>5</v>
      </c>
      <c r="AK14" s="43">
        <v>5</v>
      </c>
      <c r="AL14" s="43">
        <v>1.081</v>
      </c>
      <c r="AM14" s="43">
        <v>1.078</v>
      </c>
      <c r="AN14" s="43">
        <v>1.075</v>
      </c>
      <c r="AO14" s="43">
        <v>1.071</v>
      </c>
      <c r="AP14" s="43">
        <v>1.069</v>
      </c>
      <c r="AT14" s="248"/>
      <c r="AU14" s="248"/>
      <c r="AV14" s="248"/>
      <c r="AW14" s="248"/>
      <c r="AX14" s="38"/>
      <c r="AY14" s="38"/>
      <c r="AZ14" s="38"/>
      <c r="BE14" s="101">
        <v>5</v>
      </c>
      <c r="BF14" s="100">
        <v>4.5</v>
      </c>
      <c r="BG14" s="100">
        <v>0.232</v>
      </c>
      <c r="BH14" s="100">
        <v>0.258</v>
      </c>
      <c r="BI14" s="100">
        <v>0.285</v>
      </c>
      <c r="BJ14" s="100">
        <v>0.311</v>
      </c>
      <c r="BK14" s="100">
        <v>0.339</v>
      </c>
    </row>
    <row r="15" spans="2:63" ht="15" customHeight="1">
      <c r="B15" s="266" t="s">
        <v>67</v>
      </c>
      <c r="C15" s="267"/>
      <c r="D15" s="267"/>
      <c r="E15" s="268"/>
      <c r="F15" s="179">
        <f>CálculoMamo2!F15</f>
        <v>28.1</v>
      </c>
      <c r="G15" s="179">
        <f>CálculoMamo2!G15</f>
        <v>28.1</v>
      </c>
      <c r="H15"/>
      <c r="M15" s="139">
        <f>CálculoMamo2!M15</f>
        <v>28</v>
      </c>
      <c r="N15" s="139">
        <f>CálculoMamo2!N15</f>
        <v>28.1</v>
      </c>
      <c r="P15" s="45"/>
      <c r="Q15" s="45"/>
      <c r="R15" s="45"/>
      <c r="S15" s="45"/>
      <c r="T15" s="45"/>
      <c r="U15" s="45"/>
      <c r="V15" s="45"/>
      <c r="W15" s="45"/>
      <c r="X15" s="45"/>
      <c r="AA15" s="10">
        <v>6</v>
      </c>
      <c r="AB15" s="42">
        <v>6</v>
      </c>
      <c r="AC15" s="42">
        <v>1.074</v>
      </c>
      <c r="AD15" s="42">
        <v>1.074</v>
      </c>
      <c r="AE15" s="42">
        <v>1.071</v>
      </c>
      <c r="AF15" s="42">
        <v>1.068</v>
      </c>
      <c r="AG15" s="42">
        <v>1.066</v>
      </c>
      <c r="AH15" s="29"/>
      <c r="AI15" s="29"/>
      <c r="AJ15" s="25">
        <v>6</v>
      </c>
      <c r="AK15" s="43">
        <v>6</v>
      </c>
      <c r="AL15" s="43">
        <v>1.151</v>
      </c>
      <c r="AM15" s="43">
        <v>1.15</v>
      </c>
      <c r="AN15" s="43">
        <v>1.144</v>
      </c>
      <c r="AO15" s="43">
        <v>1.139</v>
      </c>
      <c r="AP15" s="43">
        <v>1.134</v>
      </c>
      <c r="AT15" s="224" t="s">
        <v>92</v>
      </c>
      <c r="AU15" s="224"/>
      <c r="AV15" s="224"/>
      <c r="AW15" s="224"/>
      <c r="AX15" s="224"/>
      <c r="AY15" s="224"/>
      <c r="AZ15" s="224"/>
      <c r="BA15" s="224"/>
      <c r="BB15" s="224"/>
      <c r="BC15" s="224"/>
      <c r="BD15" s="224"/>
      <c r="BE15" s="101">
        <v>6</v>
      </c>
      <c r="BF15" s="100">
        <v>5</v>
      </c>
      <c r="BG15" s="100">
        <v>0.209</v>
      </c>
      <c r="BH15" s="100">
        <v>0.232</v>
      </c>
      <c r="BI15" s="100">
        <v>0.258</v>
      </c>
      <c r="BJ15" s="100">
        <v>0.287</v>
      </c>
      <c r="BK15" s="100">
        <v>0.31</v>
      </c>
    </row>
    <row r="16" spans="2:63" ht="15" customHeight="1">
      <c r="B16" s="46" t="s">
        <v>64</v>
      </c>
      <c r="C16" s="46"/>
      <c r="D16" s="46"/>
      <c r="E16" s="46"/>
      <c r="F16" s="179">
        <f>CálculoMamo2!F16</f>
        <v>29.6</v>
      </c>
      <c r="G16" s="179">
        <f>CálculoMamo2!G16</f>
        <v>24.6</v>
      </c>
      <c r="H16"/>
      <c r="M16" s="139">
        <f>CálculoMamo2!M16</f>
        <v>29</v>
      </c>
      <c r="N16" s="139">
        <f>CálculoMamo2!N16</f>
        <v>29.3</v>
      </c>
      <c r="AA16" s="10">
        <v>7</v>
      </c>
      <c r="AB16" s="42">
        <v>7</v>
      </c>
      <c r="AC16" s="42">
        <v>1.141</v>
      </c>
      <c r="AD16" s="42">
        <v>1.138</v>
      </c>
      <c r="AE16" s="42">
        <v>1.135</v>
      </c>
      <c r="AF16" s="42">
        <v>1.13</v>
      </c>
      <c r="AG16" s="42">
        <v>1.127</v>
      </c>
      <c r="AH16" s="29"/>
      <c r="AI16" s="29"/>
      <c r="AJ16" s="25">
        <v>7</v>
      </c>
      <c r="AK16" s="43">
        <v>7</v>
      </c>
      <c r="AL16" s="43">
        <v>1.214</v>
      </c>
      <c r="AM16" s="43">
        <v>1.208</v>
      </c>
      <c r="AN16" s="43">
        <v>1.204</v>
      </c>
      <c r="AO16" s="43">
        <v>1.196</v>
      </c>
      <c r="AP16" s="43">
        <v>1.188</v>
      </c>
      <c r="AT16" s="47"/>
      <c r="AU16" s="47"/>
      <c r="AV16" s="47"/>
      <c r="AW16" s="47"/>
      <c r="AX16"/>
      <c r="AY16"/>
      <c r="AZ16"/>
      <c r="BA16"/>
      <c r="BB16"/>
      <c r="BC16"/>
      <c r="BD16"/>
      <c r="BE16" s="101">
        <v>7</v>
      </c>
      <c r="BF16" s="100">
        <v>6</v>
      </c>
      <c r="BG16" s="100">
        <v>0.172</v>
      </c>
      <c r="BH16" s="100">
        <v>0.192</v>
      </c>
      <c r="BI16" s="100">
        <v>0.214</v>
      </c>
      <c r="BJ16" s="100">
        <v>0.236</v>
      </c>
      <c r="BK16" s="100">
        <v>0.261</v>
      </c>
    </row>
    <row r="17" spans="2:63" ht="15" customHeight="1">
      <c r="B17" s="255" t="s">
        <v>65</v>
      </c>
      <c r="C17" s="255"/>
      <c r="D17" s="255"/>
      <c r="E17" s="255"/>
      <c r="F17" s="179">
        <f>CálculoMamo2!F17</f>
        <v>0.54</v>
      </c>
      <c r="G17" s="179">
        <f>CálculoMamo2!G17</f>
        <v>0.56</v>
      </c>
      <c r="H17"/>
      <c r="M17" s="139">
        <f>CálculoMamo2!M17</f>
        <v>30</v>
      </c>
      <c r="N17" s="139">
        <f>CálculoMamo2!N17</f>
        <v>30.2</v>
      </c>
      <c r="AA17" s="10">
        <v>8</v>
      </c>
      <c r="AB17" s="42">
        <v>8</v>
      </c>
      <c r="AC17" s="42">
        <v>1.206</v>
      </c>
      <c r="AD17" s="42">
        <v>1.205</v>
      </c>
      <c r="AE17" s="42">
        <v>1.199</v>
      </c>
      <c r="AF17" s="42">
        <v>1.19</v>
      </c>
      <c r="AG17" s="42">
        <v>1.183</v>
      </c>
      <c r="AH17" s="29"/>
      <c r="AI17" s="29"/>
      <c r="AJ17" s="25">
        <v>8</v>
      </c>
      <c r="AK17" s="43">
        <v>8</v>
      </c>
      <c r="AL17" s="43">
        <v>1.257</v>
      </c>
      <c r="AM17" s="43">
        <v>1.254</v>
      </c>
      <c r="AN17" s="43">
        <v>1.247</v>
      </c>
      <c r="AO17" s="43">
        <v>1.237</v>
      </c>
      <c r="AP17" s="43">
        <v>1.227</v>
      </c>
      <c r="AW17" s="47"/>
      <c r="AX17" s="148" t="s">
        <v>22</v>
      </c>
      <c r="AY17" s="149" t="s">
        <v>86</v>
      </c>
      <c r="AZ17" s="149"/>
      <c r="BA17" s="149" t="s">
        <v>87</v>
      </c>
      <c r="BB17" s="150" t="s">
        <v>90</v>
      </c>
      <c r="BC17" s="151" t="s">
        <v>91</v>
      </c>
      <c r="BD17" s="152" t="s">
        <v>89</v>
      </c>
      <c r="BE17" s="101">
        <v>8</v>
      </c>
      <c r="BF17" s="100">
        <v>7</v>
      </c>
      <c r="BG17" s="100">
        <v>0.145</v>
      </c>
      <c r="BH17" s="100">
        <v>0.163</v>
      </c>
      <c r="BI17" s="100">
        <v>0.177</v>
      </c>
      <c r="BJ17" s="100">
        <v>0.202</v>
      </c>
      <c r="BK17" s="100">
        <v>0.224</v>
      </c>
    </row>
    <row r="18" spans="2:63" ht="15" customHeight="1">
      <c r="B18" s="48"/>
      <c r="C18" s="48"/>
      <c r="D18" s="48"/>
      <c r="E18" s="48"/>
      <c r="F18" s="48"/>
      <c r="G18" s="49"/>
      <c r="H18" s="50"/>
      <c r="I18" s="49"/>
      <c r="K18" s="51"/>
      <c r="M18" s="139">
        <f>CálculoMamo2!M18</f>
        <v>31</v>
      </c>
      <c r="N18" s="139">
        <f>CálculoMamo2!N18</f>
        <v>31.2</v>
      </c>
      <c r="AA18" s="10">
        <v>9</v>
      </c>
      <c r="AB18" s="42">
        <v>9</v>
      </c>
      <c r="AC18" s="42">
        <v>1.254</v>
      </c>
      <c r="AD18" s="42">
        <v>1.248</v>
      </c>
      <c r="AE18" s="42">
        <v>1.244</v>
      </c>
      <c r="AF18" s="42">
        <v>1.235</v>
      </c>
      <c r="AG18" s="42">
        <v>1.225</v>
      </c>
      <c r="AH18" s="29"/>
      <c r="AI18" s="29"/>
      <c r="AJ18" s="25">
        <v>9</v>
      </c>
      <c r="AK18" s="43">
        <v>9</v>
      </c>
      <c r="AL18" s="43">
        <v>1.282</v>
      </c>
      <c r="AM18" s="43">
        <v>1.275</v>
      </c>
      <c r="AN18" s="43">
        <v>1.27</v>
      </c>
      <c r="AO18" s="43">
        <v>1.26</v>
      </c>
      <c r="AP18" s="43">
        <v>1.249</v>
      </c>
      <c r="AT18" s="143"/>
      <c r="AU18" s="144" t="s">
        <v>85</v>
      </c>
      <c r="AV18" s="144" t="s">
        <v>89</v>
      </c>
      <c r="AW18" s="52"/>
      <c r="AX18" s="153" t="s">
        <v>88</v>
      </c>
      <c r="AY18" s="154">
        <f>LOOKUP(AX19,$AU$19:$AU$23,$AT$19:$AT$24)</f>
        <v>5</v>
      </c>
      <c r="AZ18" s="154"/>
      <c r="BA18" s="154">
        <f>AY18+1</f>
        <v>6</v>
      </c>
      <c r="BD18" s="20"/>
      <c r="BE18" s="101">
        <v>9</v>
      </c>
      <c r="BF18" s="100">
        <v>8</v>
      </c>
      <c r="BG18" s="100">
        <v>0.126</v>
      </c>
      <c r="BH18" s="100">
        <v>0.14</v>
      </c>
      <c r="BI18" s="100">
        <v>0.154</v>
      </c>
      <c r="BJ18" s="100">
        <v>0.175</v>
      </c>
      <c r="BK18" s="100">
        <v>0.195</v>
      </c>
    </row>
    <row r="19" spans="2:63" ht="15" customHeight="1">
      <c r="B19" s="142" t="s">
        <v>57</v>
      </c>
      <c r="C19" s="142"/>
      <c r="D19" s="142"/>
      <c r="E19" s="122"/>
      <c r="G19" s="139">
        <f>CálculoMamo2!G19</f>
        <v>66</v>
      </c>
      <c r="I19" s="142" t="s">
        <v>28</v>
      </c>
      <c r="J19" s="139" t="str">
        <f>CálculoMamo2!J19</f>
        <v>Fuji</v>
      </c>
      <c r="M19" s="139">
        <f>CálculoMamo2!M19</f>
        <v>32</v>
      </c>
      <c r="N19" s="139">
        <f>CálculoMamo2!N19</f>
        <v>32.2</v>
      </c>
      <c r="AA19" s="10">
        <v>10</v>
      </c>
      <c r="AB19" s="42">
        <v>10</v>
      </c>
      <c r="AC19" s="42">
        <v>1.279</v>
      </c>
      <c r="AD19" s="42">
        <v>1.275</v>
      </c>
      <c r="AE19" s="42">
        <v>1.272</v>
      </c>
      <c r="AF19" s="42">
        <v>1.262</v>
      </c>
      <c r="AG19" s="42">
        <v>1.251</v>
      </c>
      <c r="AH19" s="29"/>
      <c r="AI19" s="29"/>
      <c r="AJ19" s="25">
        <v>10</v>
      </c>
      <c r="AK19" s="43">
        <v>10</v>
      </c>
      <c r="AL19" s="43">
        <v>1.29</v>
      </c>
      <c r="AM19" s="43">
        <v>1.286</v>
      </c>
      <c r="AN19" s="43">
        <v>1.283</v>
      </c>
      <c r="AO19" s="43">
        <v>1.272</v>
      </c>
      <c r="AP19" s="43">
        <v>1.261</v>
      </c>
      <c r="AT19" s="145">
        <v>1</v>
      </c>
      <c r="AU19" s="146">
        <v>0.25</v>
      </c>
      <c r="AV19" s="146">
        <v>1.07</v>
      </c>
      <c r="AW19" s="52">
        <v>1</v>
      </c>
      <c r="AX19" s="155">
        <f>LOOKUP(AW19,$B$26:$B$45,$P$26:$P$45)</f>
        <v>0.5167194000000002</v>
      </c>
      <c r="AY19" s="149">
        <f>LOOKUP(AY18,$AT$19:$AT$24,$AU$19:$AU$23)</f>
        <v>0.5</v>
      </c>
      <c r="AZ19" s="149"/>
      <c r="BA19" s="149">
        <f>LOOKUP(BA18,$AT$19:$AT$24,$AU$19:$AU$23)</f>
        <v>0.6</v>
      </c>
      <c r="BB19" s="149">
        <f>LOOKUP(AY19,$AU$19:$AU$23,$AV$19:$AV$23)</f>
        <v>1.11</v>
      </c>
      <c r="BC19" s="149">
        <f>LOOKUP(BA19,$AU$19:$AU$23,$AV$19:$AV$23)</f>
        <v>1.11</v>
      </c>
      <c r="BD19" s="155">
        <f>IF(AX19=AT23,AU22,((BC19-BB19)/(BA19-AY19))*(AX19-AY19)+BB19)</f>
        <v>1.11</v>
      </c>
      <c r="BE19" s="101">
        <v>10</v>
      </c>
      <c r="BF19" s="100">
        <v>9</v>
      </c>
      <c r="BG19" s="100">
        <v>0.1106</v>
      </c>
      <c r="BH19" s="100">
        <v>0.1233</v>
      </c>
      <c r="BI19" s="100">
        <v>0.1357</v>
      </c>
      <c r="BJ19" s="100">
        <v>0.1543</v>
      </c>
      <c r="BK19" s="100">
        <v>0.1723</v>
      </c>
    </row>
    <row r="20" spans="2:63" ht="15" customHeight="1">
      <c r="B20" s="142" t="s">
        <v>58</v>
      </c>
      <c r="C20" s="142"/>
      <c r="D20" s="142"/>
      <c r="E20" s="122"/>
      <c r="G20" s="139">
        <f>CálculoMamo2!G20</f>
        <v>2</v>
      </c>
      <c r="I20" s="142" t="s">
        <v>30</v>
      </c>
      <c r="J20" s="139" t="str">
        <f>CálculoMamo2!J20</f>
        <v>Fiji Fine</v>
      </c>
      <c r="M20" s="139">
        <f>CálculoMamo2!M20</f>
        <v>33</v>
      </c>
      <c r="N20" s="139">
        <f>CálculoMamo2!N20</f>
        <v>33.1</v>
      </c>
      <c r="Z20" s="53"/>
      <c r="AA20" s="10">
        <v>11</v>
      </c>
      <c r="AB20" s="42">
        <v>11</v>
      </c>
      <c r="AC20" s="42">
        <v>1.283</v>
      </c>
      <c r="AD20" s="42">
        <v>1.281</v>
      </c>
      <c r="AE20" s="42">
        <v>1.273</v>
      </c>
      <c r="AF20" s="42">
        <v>1.264</v>
      </c>
      <c r="AG20" s="42">
        <v>1.256</v>
      </c>
      <c r="AH20" s="29"/>
      <c r="AI20" s="29"/>
      <c r="AJ20" s="25">
        <v>11</v>
      </c>
      <c r="AK20" s="43">
        <v>11</v>
      </c>
      <c r="AL20" s="43">
        <v>1.294</v>
      </c>
      <c r="AM20" s="43">
        <v>1.291</v>
      </c>
      <c r="AN20" s="43">
        <v>1.283</v>
      </c>
      <c r="AO20" s="43">
        <v>1.274</v>
      </c>
      <c r="AP20" s="43">
        <v>1.266</v>
      </c>
      <c r="AT20" s="145">
        <v>2</v>
      </c>
      <c r="AU20" s="146">
        <v>0.35</v>
      </c>
      <c r="AV20" s="146">
        <v>1.08</v>
      </c>
      <c r="AW20" s="52"/>
      <c r="AX20" s="153" t="s">
        <v>88</v>
      </c>
      <c r="AY20" s="154">
        <f>LOOKUP(AX21,$AU$19:$AU$23,$AT$19:$AT$24)</f>
        <v>5</v>
      </c>
      <c r="AZ20" s="154"/>
      <c r="BA20" s="154">
        <f>AY20+1</f>
        <v>6</v>
      </c>
      <c r="BD20" s="20"/>
      <c r="BE20" s="101">
        <v>11</v>
      </c>
      <c r="BF20" s="100">
        <v>10</v>
      </c>
      <c r="BG20" s="100">
        <v>0.0986</v>
      </c>
      <c r="BH20" s="100">
        <v>0.1096</v>
      </c>
      <c r="BI20" s="100">
        <v>0.1207</v>
      </c>
      <c r="BJ20" s="100">
        <v>0.1375</v>
      </c>
      <c r="BK20" s="100">
        <v>0.154</v>
      </c>
    </row>
    <row r="21" spans="2:63" ht="15" customHeight="1">
      <c r="B21" s="142" t="s">
        <v>73</v>
      </c>
      <c r="C21" s="142"/>
      <c r="D21" s="142"/>
      <c r="E21" s="122"/>
      <c r="G21" s="139">
        <f>CálculoMamo2!G21</f>
        <v>0.5</v>
      </c>
      <c r="M21" s="139">
        <f>CálculoMamo2!M21</f>
        <v>34</v>
      </c>
      <c r="N21" s="139">
        <f>CálculoMamo2!N21</f>
        <v>34</v>
      </c>
      <c r="Z21" s="20"/>
      <c r="AB21" s="23"/>
      <c r="AC21" s="23"/>
      <c r="AD21" s="23"/>
      <c r="AI21" s="11"/>
      <c r="AT21" s="145">
        <v>3</v>
      </c>
      <c r="AU21" s="146">
        <v>0.4</v>
      </c>
      <c r="AV21" s="146">
        <v>1.09</v>
      </c>
      <c r="AW21" s="52">
        <v>2</v>
      </c>
      <c r="AX21" s="155">
        <f>LOOKUP(AW21,$B$26:$B$45,$P$26:$P$45)</f>
        <v>0.5167194000000002</v>
      </c>
      <c r="AY21" s="149">
        <f>LOOKUP(AY20,$AT$19:$AT$24,$AU$19:$AU$23)</f>
        <v>0.5</v>
      </c>
      <c r="AZ21" s="149"/>
      <c r="BA21" s="149">
        <f>LOOKUP(BA20,$AT$19:$AT$24,$AU$19:$AU$23)</f>
        <v>0.6</v>
      </c>
      <c r="BB21" s="149">
        <f>LOOKUP(AY21,$AU$19:$AU$23,$AV$19:$AV$23)</f>
        <v>1.11</v>
      </c>
      <c r="BC21" s="149">
        <f>LOOKUP(BA21,$AU$19:$AU$23,$AV$19:$AV$23)</f>
        <v>1.11</v>
      </c>
      <c r="BD21" s="155">
        <f>IF(AX21=AT25,AU25,((BC21-BB21)/(BA21-AY21))*(AX21-AY21)+BB21)</f>
        <v>1.11</v>
      </c>
      <c r="BE21" s="105">
        <v>12</v>
      </c>
      <c r="BF21" s="100">
        <v>11</v>
      </c>
      <c r="BG21" s="100">
        <v>0.0887</v>
      </c>
      <c r="BH21" s="100">
        <v>0.0988</v>
      </c>
      <c r="BI21" s="100">
        <v>0.1088</v>
      </c>
      <c r="BJ21" s="100">
        <v>0.124</v>
      </c>
      <c r="BK21" s="100">
        <v>0.1385</v>
      </c>
    </row>
    <row r="22" spans="13:57" ht="21" customHeight="1">
      <c r="M22" s="177"/>
      <c r="N22" s="177"/>
      <c r="Z22" s="20"/>
      <c r="AB22" s="23"/>
      <c r="AC22" s="23"/>
      <c r="AD22" s="23"/>
      <c r="AI22" s="11"/>
      <c r="AT22" s="145">
        <v>4</v>
      </c>
      <c r="AU22" s="146">
        <v>0.45</v>
      </c>
      <c r="AV22" s="146">
        <v>1.1</v>
      </c>
      <c r="AW22" s="52"/>
      <c r="AX22" s="153" t="s">
        <v>88</v>
      </c>
      <c r="AY22" s="154">
        <f>LOOKUP(AX23,$AU$19:$AU$23,$AT$19:$AT$24)</f>
        <v>5</v>
      </c>
      <c r="AZ22" s="154"/>
      <c r="BA22" s="154">
        <f>AY22+1</f>
        <v>6</v>
      </c>
      <c r="BD22" s="20"/>
      <c r="BE22"/>
    </row>
    <row r="23" spans="6:66" ht="12" customHeight="1">
      <c r="F23" s="160" t="s">
        <v>77</v>
      </c>
      <c r="G23" s="160" t="s">
        <v>93</v>
      </c>
      <c r="I23" s="161" t="s">
        <v>80</v>
      </c>
      <c r="J23" s="162" t="s">
        <v>78</v>
      </c>
      <c r="Z23" s="20"/>
      <c r="AB23" s="23"/>
      <c r="AC23" s="23"/>
      <c r="AD23" s="23"/>
      <c r="AI23" s="11"/>
      <c r="AT23" s="147">
        <v>5</v>
      </c>
      <c r="AU23" s="146">
        <v>0.5</v>
      </c>
      <c r="AV23" s="146">
        <v>1.11</v>
      </c>
      <c r="AW23" s="52">
        <v>3</v>
      </c>
      <c r="AX23" s="155">
        <f>LOOKUP(AW23,$B$26:$B$45,$P$26:$P$45)</f>
        <v>0.5389994000000002</v>
      </c>
      <c r="AY23" s="149">
        <f>LOOKUP(AY22,$AT$19:$AT$24,$AU$19:$AU$23)</f>
        <v>0.5</v>
      </c>
      <c r="AZ23" s="149"/>
      <c r="BA23" s="149">
        <f>LOOKUP(BA22,$AT$19:$AT$24,$AU$19:$AU$23)</f>
        <v>0.6</v>
      </c>
      <c r="BB23" s="149">
        <f>LOOKUP(AY23,$AU$19:$AU$23,$AV$19:$AV$23)</f>
        <v>1.11</v>
      </c>
      <c r="BC23" s="149">
        <f>LOOKUP(BA23,$AU$19:$AU$23,$AV$19:$AV$23)</f>
        <v>1.11</v>
      </c>
      <c r="BD23" s="155">
        <f>IF(AX23=AT27,AU27,((BC23-BB23)/(BA23-AY23))*(AX23-AY23)+BB23)</f>
        <v>1.11</v>
      </c>
      <c r="BE23" s="20"/>
      <c r="BF23" s="94" t="s">
        <v>76</v>
      </c>
      <c r="BG23" s="94" t="s">
        <v>43</v>
      </c>
      <c r="BH23" s="94" t="s">
        <v>44</v>
      </c>
      <c r="BI23" s="94" t="s">
        <v>22</v>
      </c>
      <c r="BJ23" s="94" t="s">
        <v>45</v>
      </c>
      <c r="BK23" s="94" t="s">
        <v>46</v>
      </c>
      <c r="BL23" s="103" t="s">
        <v>51</v>
      </c>
      <c r="BM23" s="103" t="s">
        <v>52</v>
      </c>
      <c r="BN23" s="104" t="s">
        <v>53</v>
      </c>
    </row>
    <row r="24" spans="2:66" s="52" customFormat="1" ht="18" customHeight="1">
      <c r="B24" s="54"/>
      <c r="C24" s="55"/>
      <c r="D24" s="55"/>
      <c r="E24" s="55"/>
      <c r="F24" s="55"/>
      <c r="G24" s="55"/>
      <c r="H24" s="55"/>
      <c r="I24" s="55"/>
      <c r="J24" s="55"/>
      <c r="K24" s="55"/>
      <c r="L24" s="10"/>
      <c r="M24" s="10"/>
      <c r="N24" s="10"/>
      <c r="P24" s="10"/>
      <c r="Q24" s="10"/>
      <c r="R24" s="10"/>
      <c r="S24" s="10"/>
      <c r="T24" s="10"/>
      <c r="U24" s="10"/>
      <c r="V24" s="10"/>
      <c r="W24" s="10"/>
      <c r="X24" s="10"/>
      <c r="Y24" s="53"/>
      <c r="Z24" s="20"/>
      <c r="AA24" s="56"/>
      <c r="AH24" s="57"/>
      <c r="AJ24" s="10"/>
      <c r="AK24" s="10"/>
      <c r="AL24" s="10"/>
      <c r="AM24" s="10"/>
      <c r="AN24" s="10"/>
      <c r="AO24" s="10"/>
      <c r="AP24" s="10"/>
      <c r="AQ24" s="10"/>
      <c r="AR24" s="10"/>
      <c r="AS24" s="10"/>
      <c r="AT24" s="147">
        <v>6</v>
      </c>
      <c r="AU24" s="146">
        <v>0.6</v>
      </c>
      <c r="AV24" s="146">
        <v>1.12</v>
      </c>
      <c r="AX24" s="153" t="s">
        <v>88</v>
      </c>
      <c r="AY24" s="154">
        <f>LOOKUP(AX25,$AU$19:$AU$23,$AT$19:$AT$24)</f>
        <v>5</v>
      </c>
      <c r="AZ24" s="154"/>
      <c r="BA24" s="154">
        <f>AY24+1</f>
        <v>6</v>
      </c>
      <c r="BB24" s="10"/>
      <c r="BC24" s="10"/>
      <c r="BD24" s="20"/>
      <c r="BF24" s="67" t="s">
        <v>21</v>
      </c>
      <c r="BG24" s="67">
        <f>LOOKUP(BF25,$BF$10:$BF$21,$BE$10:$BE$21)</f>
        <v>6</v>
      </c>
      <c r="BH24" s="67">
        <f>BG24+1</f>
        <v>7</v>
      </c>
      <c r="BI24" s="68"/>
      <c r="BJ24" s="67">
        <f>LOOKUP(BI25,$BF$10:$BI$10,$BF$8:$BK$8)</f>
        <v>4</v>
      </c>
      <c r="BK24" s="67">
        <f>BJ24+1</f>
        <v>5</v>
      </c>
      <c r="BN24" s="69"/>
    </row>
    <row r="25" spans="2:66" s="52" customFormat="1" ht="30.75" customHeight="1" thickBot="1">
      <c r="B25" s="58" t="s">
        <v>31</v>
      </c>
      <c r="C25" s="172" t="s">
        <v>36</v>
      </c>
      <c r="D25" s="173" t="s">
        <v>66</v>
      </c>
      <c r="E25" s="172" t="s">
        <v>72</v>
      </c>
      <c r="F25" s="172" t="s">
        <v>32</v>
      </c>
      <c r="G25" s="174" t="s">
        <v>39</v>
      </c>
      <c r="H25" s="10"/>
      <c r="I25" s="10"/>
      <c r="J25" s="59" t="s">
        <v>34</v>
      </c>
      <c r="K25" s="59" t="s">
        <v>81</v>
      </c>
      <c r="L25" s="59" t="s">
        <v>79</v>
      </c>
      <c r="P25" s="125" t="s">
        <v>22</v>
      </c>
      <c r="Q25" s="123" t="s">
        <v>75</v>
      </c>
      <c r="R25" s="127" t="s">
        <v>71</v>
      </c>
      <c r="S25" s="128" t="s">
        <v>33</v>
      </c>
      <c r="T25" s="128" t="s">
        <v>56</v>
      </c>
      <c r="U25" s="130" t="s">
        <v>38</v>
      </c>
      <c r="V25" s="128" t="s">
        <v>47</v>
      </c>
      <c r="W25" s="131" t="s">
        <v>37</v>
      </c>
      <c r="X25" s="123" t="s">
        <v>84</v>
      </c>
      <c r="Y25" s="10"/>
      <c r="Z25" s="20"/>
      <c r="AA25" s="60" t="s">
        <v>76</v>
      </c>
      <c r="AB25" s="60" t="s">
        <v>43</v>
      </c>
      <c r="AC25" s="60" t="s">
        <v>44</v>
      </c>
      <c r="AD25" s="60" t="s">
        <v>22</v>
      </c>
      <c r="AE25" s="60" t="s">
        <v>45</v>
      </c>
      <c r="AF25" s="60" t="s">
        <v>46</v>
      </c>
      <c r="AG25" s="61" t="s">
        <v>51</v>
      </c>
      <c r="AH25" s="61" t="s">
        <v>52</v>
      </c>
      <c r="AI25" s="62" t="s">
        <v>53</v>
      </c>
      <c r="AJ25" s="20"/>
      <c r="AK25" s="63" t="s">
        <v>76</v>
      </c>
      <c r="AL25" s="63" t="s">
        <v>43</v>
      </c>
      <c r="AM25" s="63" t="s">
        <v>44</v>
      </c>
      <c r="AN25" s="63" t="s">
        <v>22</v>
      </c>
      <c r="AO25" s="63" t="s">
        <v>45</v>
      </c>
      <c r="AP25" s="63" t="s">
        <v>46</v>
      </c>
      <c r="AQ25" s="64" t="s">
        <v>51</v>
      </c>
      <c r="AR25" s="64" t="s">
        <v>52</v>
      </c>
      <c r="AS25" s="65" t="s">
        <v>53</v>
      </c>
      <c r="AU25" s="47"/>
      <c r="AV25" s="47"/>
      <c r="AW25" s="52">
        <v>4</v>
      </c>
      <c r="AX25" s="155">
        <f>LOOKUP(AW25,$B$26:$B$45,$P$26:$P$45)</f>
        <v>0.5284993</v>
      </c>
      <c r="AY25" s="149">
        <f>LOOKUP(AY24,$AT$19:$AT$24,$AU$19:$AU$23)</f>
        <v>0.5</v>
      </c>
      <c r="AZ25" s="149"/>
      <c r="BA25" s="149">
        <f>LOOKUP(BA24,$AT$19:$AT$24,$AU$19:$AU$23)</f>
        <v>0.6</v>
      </c>
      <c r="BB25" s="149">
        <f>LOOKUP(AY25,$AU$19:$AU$23,$AV$19:$AV$23)</f>
        <v>1.11</v>
      </c>
      <c r="BC25" s="149">
        <f>LOOKUP(BA25,$AU$19:$AU$23,$AV$19:$AV$23)</f>
        <v>1.11</v>
      </c>
      <c r="BD25" s="155">
        <f>IF(AX25=AT29,AU29,((BC25-BB25)/(BA25-AY25))*(AX25-AY25)+BB25)</f>
        <v>1.11</v>
      </c>
      <c r="BE25" s="69">
        <v>1</v>
      </c>
      <c r="BF25" s="106">
        <f>LOOKUP(BE25,$B$26:$B$45,$Q$26:$Q$45)</f>
        <v>5.5</v>
      </c>
      <c r="BG25" s="107">
        <f>LOOKUP(BG24,$BE$10:$BE$21,$BF$10:$BF$21)</f>
        <v>5</v>
      </c>
      <c r="BH25" s="107">
        <f>LOOKUP(BH24,$BE$10:$BE$21,$BF$10:$BF$21)</f>
        <v>6</v>
      </c>
      <c r="BI25" s="106">
        <f>LOOKUP(BE25,$B$26:$B$45,$P$26:$P$45)</f>
        <v>0.5167194000000002</v>
      </c>
      <c r="BJ25" s="94">
        <f>LOOKUP(BJ24,$BF$8:$BK$8,$BF$10:$BI$10)</f>
        <v>0.5</v>
      </c>
      <c r="BK25" s="94">
        <f>LOOKUP(BK24,$BF$8:$BK$8,$BF$10:$BI$10)</f>
        <v>0.55</v>
      </c>
      <c r="BL25" s="108">
        <f>((BJ26-BG26)/(BK25-BJ25))*(BI25-BJ25)+BG26</f>
        <v>0.258</v>
      </c>
      <c r="BM25" s="109">
        <f>((BK26-BH26)/(BK25-BJ25))*(BI25-BJ25)+BH26</f>
        <v>0.214</v>
      </c>
      <c r="BN25" s="110">
        <f>((BM25-BL25)/(BH25-BG25))*(BF25-BG25)+BL25</f>
        <v>0.236</v>
      </c>
    </row>
    <row r="26" spans="2:67" s="52" customFormat="1" ht="15" customHeight="1" thickBot="1">
      <c r="B26" s="8">
        <v>1</v>
      </c>
      <c r="C26" s="175">
        <f>IF(CálculoMamo2!C66="","",CálculoMamo2!C66)</f>
        <v>45</v>
      </c>
      <c r="D26" s="175">
        <f>IF(CálculoMamo2!D66="","",CálculoMamo2!D66)</f>
        <v>5</v>
      </c>
      <c r="E26" s="175">
        <f>IF(CálculoMamo2!E66="","",CálculoMamo2!E66)</f>
        <v>26</v>
      </c>
      <c r="F26" s="175">
        <f>IF(CálculoMamo2!F66="","",CálculoMamo2!F66)</f>
        <v>162</v>
      </c>
      <c r="G26" s="175" t="str">
        <f>IF(CálculoMamo2!G66="","",CálculoMamo2!G66)</f>
        <v>W-Rh</v>
      </c>
      <c r="J26" s="66">
        <f aca="true" t="shared" si="0" ref="J26:J45">IF(S26="","",T26*F26*10/S26^2)</f>
        <v>11.94257958312415</v>
      </c>
      <c r="K26" s="135">
        <f aca="true" t="shared" si="1" ref="K26:K45">IF(J26="","",J26*X26)</f>
        <v>13.256263337267807</v>
      </c>
      <c r="L26" s="66">
        <f aca="true" t="shared" si="2" ref="L26:L45">IF(J26="","",J26*U26*W26*V26)</f>
        <v>3.0528027978087784</v>
      </c>
      <c r="P26" s="126">
        <f aca="true" t="shared" si="3" ref="P26:P45">IF(F26="","",IF(G26=$BC$10,$AY$10*E26^2+$AZ$10*E26+$BB$10,IF(G26=$BC$11,$AY$11*E26^2+$AZ$11*E26+$BB$11,$AY$12*E26^2+$AZ$12*E26+$BB$12)))</f>
        <v>0.5167194000000002</v>
      </c>
      <c r="Q26" s="124">
        <f aca="true" t="shared" si="4" ref="Q26:Q45">IF(D26="","",D26+$G$21)</f>
        <v>5.5</v>
      </c>
      <c r="R26" s="129">
        <f aca="true" t="shared" si="5" ref="R26:R45">IF(E26="","",LOOKUP(E26,$M$10:$M$21,$N$10:$N$21))</f>
        <v>25.9</v>
      </c>
      <c r="S26" s="129">
        <f aca="true" t="shared" si="6" ref="S26:S45">IF(D26="","",$G$19-($G$20+D26+$G$21))</f>
        <v>58.5</v>
      </c>
      <c r="T26" s="132">
        <f aca="true" t="shared" si="7" ref="T26:T45">IF(F26="","",IF(G26=$BC$10,$BA$10*R26^$AX$10,IF(G26=$BC$11,$BA$11*R26^$AX$11,$BA$12*R26^$AX$12)))</f>
        <v>25.228699369349766</v>
      </c>
      <c r="U26" s="133">
        <f>IF(D26="","",IF(C26&lt;50,AI27,AS27))</f>
        <v>1.0375</v>
      </c>
      <c r="V26" s="133">
        <f>IF(D26="","",BN25)</f>
        <v>0.236</v>
      </c>
      <c r="W26" s="134">
        <f aca="true" t="shared" si="8" ref="W26:W45">IF(G26="","",LOOKUP(G26,$AB$3:$AB$5,$AC$3:$AC$5))</f>
        <v>1.044</v>
      </c>
      <c r="X26" s="126">
        <f>BD19</f>
        <v>1.11</v>
      </c>
      <c r="AA26" s="67" t="s">
        <v>21</v>
      </c>
      <c r="AB26" s="67">
        <f>LOOKUP(AA27,$AB$10:$AB$20,$AA$10:$AA$20)</f>
        <v>5</v>
      </c>
      <c r="AC26" s="67">
        <f>AB26+1</f>
        <v>6</v>
      </c>
      <c r="AD26" s="68"/>
      <c r="AE26" s="67">
        <f>LOOKUP(AD27,$AB$10:$AE$10,$AB$8:$AG$8)</f>
        <v>4</v>
      </c>
      <c r="AF26" s="67">
        <f>AE26+1</f>
        <v>5</v>
      </c>
      <c r="AI26" s="69"/>
      <c r="AK26" s="67" t="s">
        <v>21</v>
      </c>
      <c r="AL26" s="67">
        <f>LOOKUP(AK27,$AK$10:$AK$20,$AJ$10:$AJ$20)</f>
        <v>5</v>
      </c>
      <c r="AM26" s="67">
        <f>AL26+1</f>
        <v>6</v>
      </c>
      <c r="AN26" s="68"/>
      <c r="AO26" s="67">
        <f>LOOKUP(AN27,$AB$10:$AE$10,$AB$8:$AG$8)</f>
        <v>4</v>
      </c>
      <c r="AP26" s="67">
        <f>AO26+1</f>
        <v>5</v>
      </c>
      <c r="AS26" s="69"/>
      <c r="AU26" s="47"/>
      <c r="AV26" s="47"/>
      <c r="AX26" s="153" t="s">
        <v>88</v>
      </c>
      <c r="AY26" s="154">
        <f>LOOKUP(AX27,$AU$19:$AU$23,$AT$19:$AT$24)</f>
        <v>5</v>
      </c>
      <c r="AZ26" s="154"/>
      <c r="BA26" s="154">
        <f>AY26+1</f>
        <v>6</v>
      </c>
      <c r="BB26" s="10"/>
      <c r="BC26" s="10"/>
      <c r="BD26" s="20"/>
      <c r="BE26" s="80"/>
      <c r="BG26" s="111">
        <f>HLOOKUP(BJ25,$BF$10:$BI$21,BG24)</f>
        <v>0.258</v>
      </c>
      <c r="BH26" s="112">
        <f>HLOOKUP(BJ25,$BF$10:$BI$21,BH24)</f>
        <v>0.214</v>
      </c>
      <c r="BI26" s="113"/>
      <c r="BJ26" s="114">
        <f>HLOOKUP(BK25,$BF$10:$BI$21,BG24)</f>
        <v>0.258</v>
      </c>
      <c r="BK26" s="115">
        <f>HLOOKUP(BK25,$BF$10:$BI$21,BH24)</f>
        <v>0.214</v>
      </c>
      <c r="BM26" s="57"/>
      <c r="BN26" s="69"/>
      <c r="BO26"/>
    </row>
    <row r="27" spans="2:67" s="52" customFormat="1" ht="15" customHeight="1" thickBot="1">
      <c r="B27" s="8">
        <v>2</v>
      </c>
      <c r="C27" s="175">
        <f>IF(CálculoMamo2!C67="","",CálculoMamo2!C67)</f>
        <v>45</v>
      </c>
      <c r="D27" s="175">
        <f>IF(CálculoMamo2!D67="","",CálculoMamo2!D67)</f>
        <v>5.1</v>
      </c>
      <c r="E27" s="175">
        <f>IF(CálculoMamo2!E67="","",CálculoMamo2!E67)</f>
        <v>26</v>
      </c>
      <c r="F27" s="175">
        <f>IF(CálculoMamo2!F67="","",CálculoMamo2!F67)</f>
        <v>157</v>
      </c>
      <c r="G27" s="175" t="str">
        <f>IF(CálculoMamo2!G67="","",CálculoMamo2!G67)</f>
        <v>W-Rh</v>
      </c>
      <c r="J27" s="66">
        <f t="shared" si="0"/>
        <v>11.613652306330671</v>
      </c>
      <c r="K27" s="135">
        <f t="shared" si="1"/>
        <v>12.891154060027047</v>
      </c>
      <c r="L27" s="66">
        <f t="shared" si="2"/>
        <v>2.9321863145467164</v>
      </c>
      <c r="P27" s="126">
        <f t="shared" si="3"/>
        <v>0.5167194000000002</v>
      </c>
      <c r="Q27" s="124">
        <f t="shared" si="4"/>
        <v>5.6</v>
      </c>
      <c r="R27" s="129">
        <f t="shared" si="5"/>
        <v>25.9</v>
      </c>
      <c r="S27" s="129">
        <f t="shared" si="6"/>
        <v>58.4</v>
      </c>
      <c r="T27" s="132">
        <f t="shared" si="7"/>
        <v>25.228699369349766</v>
      </c>
      <c r="U27" s="133">
        <f>IF(D27="","",IF(C27&lt;50,AI30,AS30))</f>
        <v>1.0442</v>
      </c>
      <c r="V27" s="133">
        <f>IF(D27="","",BN28)</f>
        <v>0.23160000000000003</v>
      </c>
      <c r="W27" s="134">
        <f t="shared" si="8"/>
        <v>1.044</v>
      </c>
      <c r="X27" s="126">
        <f>BD21</f>
        <v>1.11</v>
      </c>
      <c r="Z27" s="69">
        <v>1</v>
      </c>
      <c r="AA27" s="70">
        <f>LOOKUP(Z27,$B$26:$B$45,$Q$26:$Q$45)</f>
        <v>5.5</v>
      </c>
      <c r="AB27" s="71">
        <f>LOOKUP(AB26,$AA$10:$AA$20,$AB$10:$AB$20)</f>
        <v>5</v>
      </c>
      <c r="AC27" s="71">
        <f>LOOKUP(AC26,$AA$10:$AA$20,$AB$10:$AB$20)</f>
        <v>6</v>
      </c>
      <c r="AD27" s="70">
        <f>LOOKUP(Z27,$B$26:$B$45,$P$26:$P$45)</f>
        <v>0.5167194000000002</v>
      </c>
      <c r="AE27" s="60">
        <f>LOOKUP(AE26,$AB$8:$AF$8,$AB$10:$AD$10)</f>
        <v>0.5</v>
      </c>
      <c r="AF27" s="60">
        <f>LOOKUP(AF26,$AB$8:$AG$8,$AB$10:$AE$10)</f>
        <v>0.55</v>
      </c>
      <c r="AG27" s="72">
        <f>((AE28-AB28)/(AF27-AE27))*(AD27-AE27)+AB28</f>
        <v>1.004</v>
      </c>
      <c r="AH27" s="73">
        <f>((AF28-AC28)/(AF27-AE27))*(AD27-AE27)+AC28</f>
        <v>1.071</v>
      </c>
      <c r="AI27" s="74">
        <f>((AH27-AG27)/(AC27-AB27))*(AA27-AB27)+AG27</f>
        <v>1.0375</v>
      </c>
      <c r="AJ27" s="69">
        <v>1</v>
      </c>
      <c r="AK27" s="75">
        <f>LOOKUP(AJ27,$B$26:$B$45,$Q$26:$Q$45)</f>
        <v>5.5</v>
      </c>
      <c r="AL27" s="76">
        <f>LOOKUP(AL26,$AJ$10:$AJ$20,$AK$10:$AK$20)</f>
        <v>5</v>
      </c>
      <c r="AM27" s="76">
        <f>LOOKUP(AM26,$AJ$10:$AJ$20,$AK$10:$AK$20)</f>
        <v>6</v>
      </c>
      <c r="AN27" s="75">
        <f>LOOKUP(AJ27,$B$26:$B$45,$P$26:$P$45)</f>
        <v>0.5167194000000002</v>
      </c>
      <c r="AO27" s="63">
        <f>LOOKUP(AO26,$AB$8:$AF$8,$AB$10:$AD$10)</f>
        <v>0.5</v>
      </c>
      <c r="AP27" s="63">
        <f>LOOKUP(AP26,$AB$8:$AG$8,$AB$10:$AE$10)</f>
        <v>0.55</v>
      </c>
      <c r="AQ27" s="77">
        <f>((AO28-AL28)/(AP27-AO27))*(AN27-AO27)+AL28</f>
        <v>1.075</v>
      </c>
      <c r="AR27" s="78">
        <f>((AP28-AM28)/(AP27-AO27))*(AN27-AO27)+AM28</f>
        <v>1.144</v>
      </c>
      <c r="AS27" s="79">
        <f>((AR27-AQ27)/(AM27-AL27))*(AK27-AL27)+AQ27</f>
        <v>1.1095</v>
      </c>
      <c r="AU27" s="47"/>
      <c r="AV27" s="47"/>
      <c r="AW27" s="52">
        <v>5</v>
      </c>
      <c r="AX27" s="155">
        <f>LOOKUP(AW27,$B$26:$B$45,$P$26:$P$45)</f>
        <v>0.5284993</v>
      </c>
      <c r="AY27" s="149">
        <f>LOOKUP(AY26,$AT$19:$AT$24,$AU$19:$AU$23)</f>
        <v>0.5</v>
      </c>
      <c r="AZ27" s="149"/>
      <c r="BA27" s="149">
        <f>LOOKUP(BA26,$AT$19:$AT$24,$AU$19:$AU$23)</f>
        <v>0.6</v>
      </c>
      <c r="BB27" s="149">
        <f>LOOKUP(AY27,$AU$19:$AU$23,$AV$19:$AV$23)</f>
        <v>1.11</v>
      </c>
      <c r="BC27" s="149">
        <f>LOOKUP(BA27,$AU$19:$AU$23,$AV$19:$AV$23)</f>
        <v>1.11</v>
      </c>
      <c r="BD27" s="155">
        <f>IF(AX27=AT31,AU31,((BC27-BB27)/(BA27-AY27))*(AX27-AY27)+BB27)</f>
        <v>1.11</v>
      </c>
      <c r="BF27" s="67" t="s">
        <v>21</v>
      </c>
      <c r="BG27" s="67">
        <f>LOOKUP(BF28,$BF$10:$BF$21,$BE$10:$BE$21)</f>
        <v>6</v>
      </c>
      <c r="BH27" s="67">
        <f>BG27+1</f>
        <v>7</v>
      </c>
      <c r="BI27" s="68"/>
      <c r="BJ27" s="67">
        <f>LOOKUP(BI28,$BF$10:$BI$10,$BF$8:$BK$8)</f>
        <v>4</v>
      </c>
      <c r="BK27" s="67">
        <f>BJ27+1</f>
        <v>5</v>
      </c>
      <c r="BN27" s="69"/>
      <c r="BO27"/>
    </row>
    <row r="28" spans="2:67" s="52" customFormat="1" ht="15" customHeight="1" thickBot="1">
      <c r="B28" s="8">
        <v>3</v>
      </c>
      <c r="C28" s="175">
        <f>IF(CálculoMamo2!C68="","",CálculoMamo2!C68)</f>
        <v>44</v>
      </c>
      <c r="D28" s="175">
        <f>IF(CálculoMamo2!D68="","",CálculoMamo2!D68)</f>
        <v>4.1</v>
      </c>
      <c r="E28" s="175">
        <f>IF(CálculoMamo2!E68="","",CálculoMamo2!E68)</f>
        <v>28</v>
      </c>
      <c r="F28" s="175">
        <f>IF(CálculoMamo2!F68="","",CálculoMamo2!F68)</f>
        <v>70</v>
      </c>
      <c r="G28" s="175" t="str">
        <f>IF(CálculoMamo2!G68="","",CálculoMamo2!G68)</f>
        <v>W-Rh</v>
      </c>
      <c r="J28" s="66">
        <f t="shared" si="0"/>
        <v>5.872416646827423</v>
      </c>
      <c r="K28" s="135">
        <f t="shared" si="1"/>
        <v>6.51838247797844</v>
      </c>
      <c r="L28" s="66">
        <f t="shared" si="2"/>
        <v>1.682631738769514</v>
      </c>
      <c r="P28" s="126">
        <f t="shared" si="3"/>
        <v>0.5389994000000002</v>
      </c>
      <c r="Q28" s="124">
        <f t="shared" si="4"/>
        <v>4.6</v>
      </c>
      <c r="R28" s="129">
        <f t="shared" si="5"/>
        <v>28.1</v>
      </c>
      <c r="S28" s="129">
        <f t="shared" si="6"/>
        <v>59.4</v>
      </c>
      <c r="T28" s="132">
        <f t="shared" si="7"/>
        <v>29.600000000000005</v>
      </c>
      <c r="U28" s="133">
        <f>IF(D28="","",IF(C28&lt;50,AI33,AS33))</f>
        <v>0.9815999999999999</v>
      </c>
      <c r="V28" s="133">
        <f>IF(D28="","",BN31)</f>
        <v>0.2796</v>
      </c>
      <c r="W28" s="134">
        <f t="shared" si="8"/>
        <v>1.044</v>
      </c>
      <c r="X28" s="126">
        <f>BD23</f>
        <v>1.11</v>
      </c>
      <c r="Z28" s="80"/>
      <c r="AB28" s="81">
        <f>HLOOKUP(AE27,$AB$10:$AE$20,AB26)</f>
        <v>1.004</v>
      </c>
      <c r="AC28" s="82">
        <f>HLOOKUP(AE27,$AB$10:$AE$20,AC26)</f>
        <v>1.071</v>
      </c>
      <c r="AD28" s="83"/>
      <c r="AE28" s="81">
        <f>HLOOKUP(AF27,$AB$10:$AE$20,AB26)</f>
        <v>1.004</v>
      </c>
      <c r="AF28" s="82">
        <f>HLOOKUP(AF27,$AB$10:$AE$20,AC26)</f>
        <v>1.071</v>
      </c>
      <c r="AH28" s="57"/>
      <c r="AI28" s="69"/>
      <c r="AJ28" s="80"/>
      <c r="AL28" s="84">
        <f>HLOOKUP(AO27,$AK$10:$AN$20,AL26)</f>
        <v>1.075</v>
      </c>
      <c r="AM28" s="85">
        <f>HLOOKUP(AO27,$AK$10:$AN$20,AM26)</f>
        <v>1.144</v>
      </c>
      <c r="AN28" s="86"/>
      <c r="AO28" s="87">
        <f>HLOOKUP(AP27,$AK$10:$AN$20,AL26)</f>
        <v>1.075</v>
      </c>
      <c r="AP28" s="88">
        <f>HLOOKUP(AP27,$AK$10:$AN$20,AM26)</f>
        <v>1.144</v>
      </c>
      <c r="AR28" s="57"/>
      <c r="AS28" s="69"/>
      <c r="AU28" s="47"/>
      <c r="AV28" s="47"/>
      <c r="AX28" s="153" t="s">
        <v>88</v>
      </c>
      <c r="AY28" s="154">
        <f>LOOKUP(AX29,$AU$19:$AU$23,$AT$19:$AT$24)</f>
        <v>4</v>
      </c>
      <c r="AZ28" s="154"/>
      <c r="BA28" s="154">
        <f>AY28+1</f>
        <v>5</v>
      </c>
      <c r="BB28" s="10"/>
      <c r="BC28" s="10"/>
      <c r="BD28" s="20"/>
      <c r="BE28" s="69">
        <v>2</v>
      </c>
      <c r="BF28" s="106">
        <f>LOOKUP(BE28,$B$26:$B$45,$Q$26:$Q$45)</f>
        <v>5.6</v>
      </c>
      <c r="BG28" s="107">
        <f>LOOKUP(BG27,$BE$10:$BE$21,$BF$10:$BF$21)</f>
        <v>5</v>
      </c>
      <c r="BH28" s="107">
        <f>LOOKUP(BH27,$BE$10:$BE$21,$BF$10:$BF$21)</f>
        <v>6</v>
      </c>
      <c r="BI28" s="106">
        <f>LOOKUP(BE28,$B$26:$B$45,$P$26:$P$45)</f>
        <v>0.5167194000000002</v>
      </c>
      <c r="BJ28" s="94">
        <f>LOOKUP(BJ27,$BF$8:$BK$8,$BF$10:$BI$10)</f>
        <v>0.5</v>
      </c>
      <c r="BK28" s="94">
        <f>LOOKUP(BK27,$BF$8:$BK$8,$BF$10:$BI$10)</f>
        <v>0.55</v>
      </c>
      <c r="BL28" s="108">
        <f>((BJ29-BG29)/(BK28-BJ28))*(BI28-BJ28)+BG29</f>
        <v>0.258</v>
      </c>
      <c r="BM28" s="109">
        <f>((BK29-BH29)/(BK28-BJ28))*(BI28-BJ28)+BH29</f>
        <v>0.214</v>
      </c>
      <c r="BN28" s="110">
        <f>((BM28-BL28)/(BH28-BG28))*(BF28-BG28)+BL28</f>
        <v>0.23160000000000003</v>
      </c>
      <c r="BO28"/>
    </row>
    <row r="29" spans="2:67" s="52" customFormat="1" ht="15" customHeight="1" thickBot="1">
      <c r="B29" s="8">
        <v>4</v>
      </c>
      <c r="C29" s="175">
        <f>IF(CálculoMamo2!C69="","",CálculoMamo2!C69)</f>
        <v>54</v>
      </c>
      <c r="D29" s="175">
        <f>IF(CálculoMamo2!D69="","",CálculoMamo2!D69)</f>
        <v>4.9</v>
      </c>
      <c r="E29" s="175">
        <f>IF(CálculoMamo2!E69="","",CálculoMamo2!E69)</f>
        <v>27</v>
      </c>
      <c r="F29" s="175">
        <f>IF(CálculoMamo2!F69="","",CálculoMamo2!F69)</f>
        <v>114</v>
      </c>
      <c r="G29" s="175" t="str">
        <f>IF(CálculoMamo2!G69="","",CálculoMamo2!G69)</f>
        <v>Rh-Al</v>
      </c>
      <c r="J29" s="66">
        <f t="shared" si="0"/>
        <v>6.853476164249336</v>
      </c>
      <c r="K29" s="135">
        <f t="shared" si="1"/>
        <v>7.607358542316764</v>
      </c>
      <c r="L29" s="66">
        <f t="shared" si="2"/>
        <v>1.8965480786948916</v>
      </c>
      <c r="P29" s="126">
        <f t="shared" si="3"/>
        <v>0.5284993</v>
      </c>
      <c r="Q29" s="124">
        <f t="shared" si="4"/>
        <v>5.4</v>
      </c>
      <c r="R29" s="129">
        <f t="shared" si="5"/>
        <v>27</v>
      </c>
      <c r="S29" s="129">
        <f t="shared" si="6"/>
        <v>58.6</v>
      </c>
      <c r="T29" s="132">
        <f t="shared" si="7"/>
        <v>20.644353516654082</v>
      </c>
      <c r="U29" s="133">
        <f>IF(D29="","",IF(C29&lt;50,AI36,AS36))</f>
        <v>1.1026</v>
      </c>
      <c r="V29" s="133">
        <f>IF(D29="","",BN34)</f>
        <v>0.24039999999999997</v>
      </c>
      <c r="W29" s="134">
        <f t="shared" si="8"/>
        <v>1.044</v>
      </c>
      <c r="X29" s="126">
        <f>BD25</f>
        <v>1.11</v>
      </c>
      <c r="AA29" s="67" t="s">
        <v>21</v>
      </c>
      <c r="AB29" s="67">
        <f>LOOKUP(AA30,$AB$10:$AB$20,$AA$10:$AA$20)</f>
        <v>5</v>
      </c>
      <c r="AC29" s="67">
        <f>AB29+1</f>
        <v>6</v>
      </c>
      <c r="AD29" s="68"/>
      <c r="AE29" s="67">
        <f>LOOKUP(AD30,$AB$10:$AE$10,$AB$8:$AG$8)</f>
        <v>4</v>
      </c>
      <c r="AF29" s="67">
        <f>AE29+1</f>
        <v>5</v>
      </c>
      <c r="AI29" s="69"/>
      <c r="AK29" s="67" t="s">
        <v>21</v>
      </c>
      <c r="AL29" s="67">
        <f>LOOKUP(AK30,$AK$10:$AK$20,$AJ$10:$AJ$20)</f>
        <v>5</v>
      </c>
      <c r="AM29" s="67">
        <f>AL29+1</f>
        <v>6</v>
      </c>
      <c r="AN29" s="68"/>
      <c r="AO29" s="67">
        <f>LOOKUP(AN30,$AB$10:$AE$10,$AB$8:$AG$8)</f>
        <v>4</v>
      </c>
      <c r="AP29" s="67">
        <f>AO29+1</f>
        <v>5</v>
      </c>
      <c r="AS29" s="69"/>
      <c r="AU29" s="47"/>
      <c r="AV29" s="47"/>
      <c r="AW29" s="52">
        <v>6</v>
      </c>
      <c r="AX29" s="155">
        <f>LOOKUP(AW29,$B$26:$B$45,$P$26:$P$45)</f>
        <v>0.49748930000000025</v>
      </c>
      <c r="AY29" s="149">
        <f>LOOKUP(AY28,$AT$19:$AT$24,$AU$19:$AU$23)</f>
        <v>0.45</v>
      </c>
      <c r="AZ29" s="149"/>
      <c r="BA29" s="149">
        <f>LOOKUP(BA28,$AT$19:$AT$24,$AU$19:$AU$23)</f>
        <v>0.5</v>
      </c>
      <c r="BB29" s="149">
        <f>LOOKUP(AY29,$AU$19:$AU$23,$AV$19:$AV$23)</f>
        <v>1.1</v>
      </c>
      <c r="BC29" s="149">
        <f>LOOKUP(BA29,$AU$19:$AU$23,$AV$19:$AV$23)</f>
        <v>1.11</v>
      </c>
      <c r="BD29" s="155">
        <f>IF(AX29=AT33,AU33,((BC29-BB29)/(BA29-AY29))*(AX29-AY29)+BB29)</f>
        <v>1.10949786</v>
      </c>
      <c r="BE29" s="80"/>
      <c r="BG29" s="111">
        <f>HLOOKUP(BJ28,$BF$10:$BI$21,BG27)</f>
        <v>0.258</v>
      </c>
      <c r="BH29" s="112">
        <f>HLOOKUP(BJ28,$BF$10:$BI$21,BH27)</f>
        <v>0.214</v>
      </c>
      <c r="BI29" s="113"/>
      <c r="BJ29" s="114">
        <f>HLOOKUP(BK28,$BF$10:$BI$21,BG27)</f>
        <v>0.258</v>
      </c>
      <c r="BK29" s="115">
        <f>HLOOKUP(BK28,$BF$10:$BI$21,BH27)</f>
        <v>0.214</v>
      </c>
      <c r="BM29" s="57"/>
      <c r="BN29" s="69"/>
      <c r="BO29"/>
    </row>
    <row r="30" spans="2:67" s="52" customFormat="1" ht="15" customHeight="1" thickBot="1">
      <c r="B30" s="8">
        <v>5</v>
      </c>
      <c r="C30" s="175">
        <f>IF(CálculoMamo2!C70="","",CálculoMamo2!C70)</f>
        <v>50</v>
      </c>
      <c r="D30" s="175">
        <f>IF(CálculoMamo2!D70="","",CálculoMamo2!D70)</f>
        <v>5.2</v>
      </c>
      <c r="E30" s="175">
        <f>IF(CálculoMamo2!E70="","",CálculoMamo2!E70)</f>
        <v>27</v>
      </c>
      <c r="F30" s="175">
        <f>IF(CálculoMamo2!F70="","",CálculoMamo2!F70)</f>
        <v>94</v>
      </c>
      <c r="G30" s="175" t="str">
        <f>IF(CálculoMamo2!G70="","",CálculoMamo2!G70)</f>
        <v>Rh-Al</v>
      </c>
      <c r="J30" s="66">
        <f t="shared" si="0"/>
        <v>5.709420518361829</v>
      </c>
      <c r="K30" s="135">
        <f t="shared" si="1"/>
        <v>6.33745677538163</v>
      </c>
      <c r="L30" s="66">
        <f t="shared" si="2"/>
        <v>1.521236075740411</v>
      </c>
      <c r="P30" s="126">
        <f t="shared" si="3"/>
        <v>0.5284993</v>
      </c>
      <c r="Q30" s="124">
        <f t="shared" si="4"/>
        <v>5.7</v>
      </c>
      <c r="R30" s="129">
        <f t="shared" si="5"/>
        <v>27</v>
      </c>
      <c r="S30" s="129">
        <f t="shared" si="6"/>
        <v>58.3</v>
      </c>
      <c r="T30" s="132">
        <f t="shared" si="7"/>
        <v>20.644353516654082</v>
      </c>
      <c r="U30" s="133">
        <f>IF(D30="","",IF(C30&lt;50,AI39,AS39))</f>
        <v>1.1233</v>
      </c>
      <c r="V30" s="133">
        <f>IF(D30="","",BN37)</f>
        <v>0.22719999999999999</v>
      </c>
      <c r="W30" s="134">
        <f t="shared" si="8"/>
        <v>1.044</v>
      </c>
      <c r="X30" s="126">
        <f>BD27</f>
        <v>1.11</v>
      </c>
      <c r="Z30" s="69">
        <v>2</v>
      </c>
      <c r="AA30" s="70">
        <f>LOOKUP(Z30,$B$26:$B$45,$Q$26:$Q$45)</f>
        <v>5.6</v>
      </c>
      <c r="AB30" s="71">
        <f>LOOKUP(AB29,$AA$10:$AA$20,$AB$10:$AB$20)</f>
        <v>5</v>
      </c>
      <c r="AC30" s="71">
        <f>LOOKUP(AC29,$AA$10:$AA$20,$AB$10:$AB$20)</f>
        <v>6</v>
      </c>
      <c r="AD30" s="70">
        <f>LOOKUP(Z30,$B$26:$B$45,$P$26:$P$45)</f>
        <v>0.5167194000000002</v>
      </c>
      <c r="AE30" s="60">
        <f>LOOKUP(AE29,$AB$8:$AF$8,$AB$10:$AD$10)</f>
        <v>0.5</v>
      </c>
      <c r="AF30" s="60">
        <f>LOOKUP(AF29,$AB$8:$AG$8,$AB$10:$AE$10)</f>
        <v>0.55</v>
      </c>
      <c r="AG30" s="72">
        <f>((AE31-AB31)/(AF30-AE30))*(AD30-AE30)+AB31</f>
        <v>1.004</v>
      </c>
      <c r="AH30" s="73">
        <f>((AF31-AC31)/(AF30-AE30))*(AD30-AE30)+AC31</f>
        <v>1.071</v>
      </c>
      <c r="AI30" s="74">
        <f>((AH30-AG30)/(AC30-AB30))*(AA30-AB30)+AG30</f>
        <v>1.0442</v>
      </c>
      <c r="AJ30" s="69">
        <v>2</v>
      </c>
      <c r="AK30" s="75">
        <f>LOOKUP(AJ30,$B$26:$B$45,$Q$26:$Q$45)</f>
        <v>5.6</v>
      </c>
      <c r="AL30" s="76">
        <f>LOOKUP(AL29,$AJ$10:$AJ$20,$AK$10:$AK$20)</f>
        <v>5</v>
      </c>
      <c r="AM30" s="76">
        <f>LOOKUP(AM29,$AJ$10:$AJ$20,$AK$10:$AK$20)</f>
        <v>6</v>
      </c>
      <c r="AN30" s="75">
        <f>LOOKUP(AJ30,$B$26:$B$45,$P$26:$P$45)</f>
        <v>0.5167194000000002</v>
      </c>
      <c r="AO30" s="63">
        <f>LOOKUP(AO29,$AB$8:$AF$8,$AB$10:$AD$10)</f>
        <v>0.5</v>
      </c>
      <c r="AP30" s="63">
        <f>LOOKUP(AP29,$AB$8:$AG$8,$AB$10:$AE$10)</f>
        <v>0.55</v>
      </c>
      <c r="AQ30" s="77">
        <f>((AO31-AL31)/(AP30-AO30))*(AN30-AO30)+AL31</f>
        <v>1.075</v>
      </c>
      <c r="AR30" s="78">
        <f>((AP31-AM31)/(AP30-AO30))*(AN30-AO30)+AM31</f>
        <v>1.144</v>
      </c>
      <c r="AS30" s="79">
        <f>((AR30-AQ30)/(AM30-AL30))*(AK30-AL30)+AQ30</f>
        <v>1.1163999999999998</v>
      </c>
      <c r="AU30" s="47"/>
      <c r="AV30" s="47"/>
      <c r="AX30" s="153" t="s">
        <v>88</v>
      </c>
      <c r="AY30" s="154">
        <f>LOOKUP(AX31,$AU$19:$AU$23,$AT$19:$AT$24)</f>
        <v>5</v>
      </c>
      <c r="AZ30" s="154"/>
      <c r="BA30" s="154">
        <f>AY30+1</f>
        <v>6</v>
      </c>
      <c r="BB30" s="10"/>
      <c r="BC30" s="10"/>
      <c r="BD30" s="20"/>
      <c r="BF30" s="67" t="s">
        <v>21</v>
      </c>
      <c r="BG30" s="67">
        <f>LOOKUP(BF31,$BF$10:$BF$21,$BE$10:$BE$21)</f>
        <v>5</v>
      </c>
      <c r="BH30" s="67">
        <f>BG30+1</f>
        <v>6</v>
      </c>
      <c r="BI30" s="68"/>
      <c r="BJ30" s="67">
        <f>LOOKUP(BI31,$BF$10:$BI$10,$BF$8:$BK$8)</f>
        <v>4</v>
      </c>
      <c r="BK30" s="67">
        <f>BJ30+1</f>
        <v>5</v>
      </c>
      <c r="BN30" s="69"/>
      <c r="BO30"/>
    </row>
    <row r="31" spans="2:67" s="52" customFormat="1" ht="15" customHeight="1" thickBot="1">
      <c r="B31" s="8">
        <v>6</v>
      </c>
      <c r="C31" s="175">
        <f>IF(CálculoMamo2!C71="","",CálculoMamo2!C71)</f>
        <v>45</v>
      </c>
      <c r="D31" s="175">
        <f>IF(CálculoMamo2!D71="","",CálculoMamo2!D71)</f>
        <v>3.9</v>
      </c>
      <c r="E31" s="175">
        <f>IF(CálculoMamo2!E71="","",CálculoMamo2!E71)</f>
        <v>26</v>
      </c>
      <c r="F31" s="175">
        <f>IF(CálculoMamo2!F71="","",CálculoMamo2!F71)</f>
        <v>84</v>
      </c>
      <c r="G31" s="175" t="str">
        <f>IF(CálculoMamo2!G71="","",CálculoMamo2!G71)</f>
        <v>Rh-Al</v>
      </c>
      <c r="J31" s="66">
        <f t="shared" si="0"/>
        <v>4.067121003972275</v>
      </c>
      <c r="K31" s="135">
        <f t="shared" si="1"/>
        <v>4.512462050268291</v>
      </c>
      <c r="L31" s="66">
        <f t="shared" si="2"/>
        <v>1.1957996550027086</v>
      </c>
      <c r="P31" s="126">
        <f t="shared" si="3"/>
        <v>0.49748930000000025</v>
      </c>
      <c r="Q31" s="124">
        <f t="shared" si="4"/>
        <v>4.4</v>
      </c>
      <c r="R31" s="129">
        <f t="shared" si="5"/>
        <v>25.9</v>
      </c>
      <c r="S31" s="129">
        <f t="shared" si="6"/>
        <v>59.6</v>
      </c>
      <c r="T31" s="132">
        <f t="shared" si="7"/>
        <v>17.19888636365495</v>
      </c>
      <c r="U31" s="133">
        <f>IF(D31="","",IF(C31&lt;50,AI42,AS42))</f>
        <v>0.9703698716</v>
      </c>
      <c r="V31" s="133">
        <f>IF(D31="","",BN40)</f>
        <v>0.2902241364000001</v>
      </c>
      <c r="W31" s="134">
        <f t="shared" si="8"/>
        <v>1.044</v>
      </c>
      <c r="X31" s="126">
        <f>BD29</f>
        <v>1.10949786</v>
      </c>
      <c r="Z31" s="80"/>
      <c r="AB31" s="81">
        <f>HLOOKUP(AE30,$AB$10:$AE$20,AB29)</f>
        <v>1.004</v>
      </c>
      <c r="AC31" s="82">
        <f>HLOOKUP(AE30,$AB$10:$AE$20,AC29)</f>
        <v>1.071</v>
      </c>
      <c r="AD31" s="83"/>
      <c r="AE31" s="81">
        <f>HLOOKUP(AF30,$AB$10:$AE$20,AB29)</f>
        <v>1.004</v>
      </c>
      <c r="AF31" s="82">
        <f>HLOOKUP(AF30,$AB$10:$AE$20,AC29)</f>
        <v>1.071</v>
      </c>
      <c r="AH31" s="57"/>
      <c r="AI31" s="69"/>
      <c r="AJ31" s="80"/>
      <c r="AL31" s="84">
        <f>HLOOKUP(AO30,$AK$10:$AN$20,AL29)</f>
        <v>1.075</v>
      </c>
      <c r="AM31" s="85">
        <f>HLOOKUP(AO30,$AK$10:$AN$20,AM29)</f>
        <v>1.144</v>
      </c>
      <c r="AN31" s="86"/>
      <c r="AO31" s="87">
        <f>HLOOKUP(AP30,$AK$10:$AN$20,AL29)</f>
        <v>1.075</v>
      </c>
      <c r="AP31" s="88">
        <f>HLOOKUP(AP30,$AK$10:$AN$20,AM29)</f>
        <v>1.144</v>
      </c>
      <c r="AR31" s="57"/>
      <c r="AS31" s="69"/>
      <c r="AU31" s="47"/>
      <c r="AV31" s="47"/>
      <c r="AW31" s="52">
        <v>7</v>
      </c>
      <c r="AX31" s="155">
        <f>LOOKUP(AW31,$B$26:$B$45,$P$26:$P$45)</f>
        <v>0.5572493000000001</v>
      </c>
      <c r="AY31" s="149">
        <f>LOOKUP(AY30,$AT$19:$AT$24,$AU$19:$AU$23)</f>
        <v>0.5</v>
      </c>
      <c r="AZ31" s="149"/>
      <c r="BA31" s="149">
        <f>LOOKUP(BA30,$AT$19:$AT$24,$AU$19:$AU$23)</f>
        <v>0.6</v>
      </c>
      <c r="BB31" s="149">
        <f>LOOKUP(AY31,$AU$19:$AU$23,$AV$19:$AV$23)</f>
        <v>1.11</v>
      </c>
      <c r="BC31" s="149">
        <f>LOOKUP(BA31,$AU$19:$AU$23,$AV$19:$AV$23)</f>
        <v>1.11</v>
      </c>
      <c r="BD31" s="155">
        <f>IF(AX31=AT35,AU35,((BC31-BB31)/(BA31-AY31))*(AX31-AY31)+BB31)</f>
        <v>1.11</v>
      </c>
      <c r="BE31" s="69">
        <v>3</v>
      </c>
      <c r="BF31" s="106">
        <f>LOOKUP(BE31,$B$26:$B$45,$Q$26:$Q$45)</f>
        <v>4.6</v>
      </c>
      <c r="BG31" s="107">
        <f>LOOKUP(BG30,$BE$10:$BE$21,$BF$10:$BF$21)</f>
        <v>4.5</v>
      </c>
      <c r="BH31" s="107">
        <f>LOOKUP(BH30,$BE$10:$BE$21,$BF$10:$BF$21)</f>
        <v>5</v>
      </c>
      <c r="BI31" s="106">
        <f>LOOKUP(BE31,$B$26:$B$45,$P$26:$P$45)</f>
        <v>0.5389994000000002</v>
      </c>
      <c r="BJ31" s="94">
        <f>LOOKUP(BJ30,$BF$8:$BK$8,$BF$10:$BI$10)</f>
        <v>0.5</v>
      </c>
      <c r="BK31" s="94">
        <f>LOOKUP(BK30,$BF$8:$BK$8,$BF$10:$BI$10)</f>
        <v>0.55</v>
      </c>
      <c r="BL31" s="108">
        <f>((BJ32-BG32)/(BK31-BJ31))*(BI31-BJ31)+BG32</f>
        <v>0.285</v>
      </c>
      <c r="BM31" s="109">
        <f>((BK32-BH32)/(BK31-BJ31))*(BI31-BJ31)+BH32</f>
        <v>0.258</v>
      </c>
      <c r="BN31" s="110">
        <f>((BM31-BL31)/(BH31-BG31))*(BF31-BG31)+BL31</f>
        <v>0.2796</v>
      </c>
      <c r="BO31"/>
    </row>
    <row r="32" spans="2:67" s="52" customFormat="1" ht="15" customHeight="1" thickBot="1">
      <c r="B32" s="8">
        <v>7</v>
      </c>
      <c r="C32" s="175">
        <f>IF(CálculoMamo2!C72="","",CálculoMamo2!C72)</f>
        <v>45</v>
      </c>
      <c r="D32" s="175">
        <f>IF(CálculoMamo2!D72="","",CálculoMamo2!D72)</f>
        <v>4.1</v>
      </c>
      <c r="E32" s="175">
        <f>IF(CálculoMamo2!E72="","",CálculoMamo2!E72)</f>
        <v>28</v>
      </c>
      <c r="F32" s="175">
        <f>IF(CálculoMamo2!F72="","",CálculoMamo2!F72)</f>
        <v>66</v>
      </c>
      <c r="G32" s="175" t="str">
        <f>IF(CálculoMamo2!G72="","",CálculoMamo2!G72)</f>
        <v>Rh-Al</v>
      </c>
      <c r="J32" s="66">
        <f t="shared" si="0"/>
        <v>4.601571268237936</v>
      </c>
      <c r="K32" s="135">
        <f t="shared" si="1"/>
        <v>5.107744107744109</v>
      </c>
      <c r="L32" s="66">
        <f t="shared" si="2"/>
        <v>1.3184946385454548</v>
      </c>
      <c r="P32" s="126">
        <f t="shared" si="3"/>
        <v>0.5572493000000001</v>
      </c>
      <c r="Q32" s="124">
        <f t="shared" si="4"/>
        <v>4.6</v>
      </c>
      <c r="R32" s="129">
        <f t="shared" si="5"/>
        <v>28.1</v>
      </c>
      <c r="S32" s="129">
        <f t="shared" si="6"/>
        <v>59.4</v>
      </c>
      <c r="T32" s="132">
        <f t="shared" si="7"/>
        <v>24.6</v>
      </c>
      <c r="U32" s="133">
        <f>IF(D32="","",IF(C32&lt;50,AI45,AS45))</f>
        <v>0.9815999999999999</v>
      </c>
      <c r="V32" s="133">
        <f>IF(D32="","",BN43)</f>
        <v>0.2796</v>
      </c>
      <c r="W32" s="134">
        <f t="shared" si="8"/>
        <v>1.044</v>
      </c>
      <c r="X32" s="126">
        <f>BD31</f>
        <v>1.11</v>
      </c>
      <c r="AA32" s="67" t="s">
        <v>21</v>
      </c>
      <c r="AB32" s="67">
        <f>LOOKUP(AA33,$AB$10:$AB$20,$AA$10:$AA$20)</f>
        <v>4</v>
      </c>
      <c r="AC32" s="67">
        <f>AB32+1</f>
        <v>5</v>
      </c>
      <c r="AD32" s="68"/>
      <c r="AE32" s="67">
        <f>LOOKUP(AD33,$AB$10:$AE$10,$AB$8:$AG$8)</f>
        <v>4</v>
      </c>
      <c r="AF32" s="67">
        <f>AE32+1</f>
        <v>5</v>
      </c>
      <c r="AI32" s="69"/>
      <c r="AK32" s="67" t="s">
        <v>21</v>
      </c>
      <c r="AL32" s="67">
        <f>LOOKUP(AK33,$AK$10:$AK$20,$AJ$10:$AJ$20)</f>
        <v>4</v>
      </c>
      <c r="AM32" s="67">
        <f>AL32+1</f>
        <v>5</v>
      </c>
      <c r="AN32" s="68"/>
      <c r="AO32" s="67">
        <f>LOOKUP(AN33,$AB$10:$AE$10,$AB$8:$AG$8)</f>
        <v>4</v>
      </c>
      <c r="AP32" s="67">
        <f>AO32+1</f>
        <v>5</v>
      </c>
      <c r="AS32" s="69"/>
      <c r="AX32" s="153" t="s">
        <v>88</v>
      </c>
      <c r="AY32" s="154">
        <f>LOOKUP(AX33,$AU$19:$AU$23,$AT$19:$AT$24)</f>
        <v>5</v>
      </c>
      <c r="AZ32" s="154"/>
      <c r="BA32" s="154">
        <f>AY32+1</f>
        <v>6</v>
      </c>
      <c r="BB32" s="10"/>
      <c r="BC32" s="10"/>
      <c r="BD32" s="20"/>
      <c r="BE32" s="80"/>
      <c r="BG32" s="111">
        <f>HLOOKUP(BJ31,$BF$10:$BI$21,BG30)</f>
        <v>0.285</v>
      </c>
      <c r="BH32" s="112">
        <f>HLOOKUP(BJ31,$BF$10:$BI$21,BH30)</f>
        <v>0.258</v>
      </c>
      <c r="BI32" s="113"/>
      <c r="BJ32" s="114">
        <f>HLOOKUP(BK31,$BF$10:$BI$21,BG30)</f>
        <v>0.285</v>
      </c>
      <c r="BK32" s="115">
        <f>HLOOKUP(BK31,$BF$10:$BI$21,BH30)</f>
        <v>0.258</v>
      </c>
      <c r="BM32" s="57"/>
      <c r="BN32" s="69"/>
      <c r="BO32"/>
    </row>
    <row r="33" spans="2:67" s="52" customFormat="1" ht="15" customHeight="1" thickBot="1">
      <c r="B33" s="8">
        <v>8</v>
      </c>
      <c r="C33" s="175">
        <f>IF(CálculoMamo2!C73="","",CálculoMamo2!C73)</f>
        <v>43</v>
      </c>
      <c r="D33" s="175">
        <f>IF(CálculoMamo2!D73="","",CálculoMamo2!D73)</f>
        <v>4.4</v>
      </c>
      <c r="E33" s="175">
        <f>IF(CálculoMamo2!E73="","",CálculoMamo2!E73)</f>
        <v>28</v>
      </c>
      <c r="F33" s="175">
        <f>IF(CálculoMamo2!F73="","",CálculoMamo2!F73)</f>
        <v>103</v>
      </c>
      <c r="G33" s="175" t="str">
        <f>IF(CálculoMamo2!G73="","",CálculoMamo2!G73)</f>
        <v>Rh-Al</v>
      </c>
      <c r="J33" s="66">
        <f t="shared" si="0"/>
        <v>7.254331040050848</v>
      </c>
      <c r="K33" s="135">
        <f t="shared" si="1"/>
        <v>8.052307454456441</v>
      </c>
      <c r="L33" s="66">
        <f t="shared" si="2"/>
        <v>1.9916738060256125</v>
      </c>
      <c r="P33" s="126">
        <f t="shared" si="3"/>
        <v>0.5572493000000001</v>
      </c>
      <c r="Q33" s="124">
        <f t="shared" si="4"/>
        <v>4.9</v>
      </c>
      <c r="R33" s="129">
        <f t="shared" si="5"/>
        <v>28.1</v>
      </c>
      <c r="S33" s="129">
        <f t="shared" si="6"/>
        <v>59.1</v>
      </c>
      <c r="T33" s="132">
        <f t="shared" si="7"/>
        <v>24.6</v>
      </c>
      <c r="U33" s="133">
        <f>IF(D33="","",IF(C33&lt;50,AI48,AS48))</f>
        <v>0.9984000000000001</v>
      </c>
      <c r="V33" s="133">
        <f>IF(D33="","",BN46)</f>
        <v>0.26339999999999997</v>
      </c>
      <c r="W33" s="134">
        <f t="shared" si="8"/>
        <v>1.044</v>
      </c>
      <c r="X33" s="126">
        <f>BD33</f>
        <v>1.11</v>
      </c>
      <c r="Z33" s="69">
        <v>3</v>
      </c>
      <c r="AA33" s="70">
        <f>LOOKUP(Z33,$B$26:$B$45,$Q$26:$Q$45)</f>
        <v>4.6</v>
      </c>
      <c r="AB33" s="71">
        <f>LOOKUP(AB32,$AA$10:$AA$20,$AB$10:$AB$20)</f>
        <v>4</v>
      </c>
      <c r="AC33" s="71">
        <f>LOOKUP(AC32,$AA$10:$AA$20,$AB$10:$AB$20)</f>
        <v>5</v>
      </c>
      <c r="AD33" s="70">
        <f>LOOKUP(Z33,$B$26:$B$45,$P$26:$P$45)</f>
        <v>0.5389994000000002</v>
      </c>
      <c r="AE33" s="60">
        <f>LOOKUP(AE32,$AB$8:$AF$8,$AB$10:$AD$10)</f>
        <v>0.5</v>
      </c>
      <c r="AF33" s="60">
        <f>LOOKUP(AF32,$AB$8:$AG$8,$AB$10:$AE$10)</f>
        <v>0.55</v>
      </c>
      <c r="AG33" s="72">
        <f>((AE34-AB34)/(AF33-AE33))*(AD33-AE33)+AB34</f>
        <v>0.948</v>
      </c>
      <c r="AH33" s="73">
        <f>((AF34-AC34)/(AF33-AE33))*(AD33-AE33)+AC34</f>
        <v>1.004</v>
      </c>
      <c r="AI33" s="74">
        <f>((AH33-AG33)/(AC33-AB33))*(AA33-AB33)+AG33</f>
        <v>0.9815999999999999</v>
      </c>
      <c r="AJ33" s="69">
        <v>3</v>
      </c>
      <c r="AK33" s="75">
        <f>LOOKUP(AJ33,$B$26:$B$45,$Q$26:$Q$45)</f>
        <v>4.6</v>
      </c>
      <c r="AL33" s="76">
        <f>LOOKUP(AL32,$AJ$10:$AJ$20,$AK$10:$AK$20)</f>
        <v>4</v>
      </c>
      <c r="AM33" s="76">
        <f>LOOKUP(AM32,$AJ$10:$AJ$20,$AK$10:$AK$20)</f>
        <v>5</v>
      </c>
      <c r="AN33" s="75">
        <f>LOOKUP(AJ33,$B$26:$B$45,$P$26:$P$45)</f>
        <v>0.5389994000000002</v>
      </c>
      <c r="AO33" s="63">
        <f>LOOKUP(AO32,$AB$8:$AF$8,$AB$10:$AD$10)</f>
        <v>0.5</v>
      </c>
      <c r="AP33" s="63">
        <f>LOOKUP(AP32,$AB$8:$AG$8,$AB$10:$AE$10)</f>
        <v>0.55</v>
      </c>
      <c r="AQ33" s="77">
        <f>((AO34-AL34)/(AP33-AO33))*(AN33-AO33)+AL34</f>
        <v>1</v>
      </c>
      <c r="AR33" s="78">
        <f>((AP34-AM34)/(AP33-AO33))*(AN33-AO33)+AM34</f>
        <v>1.075</v>
      </c>
      <c r="AS33" s="79">
        <f>((AR33-AQ33)/(AM33-AL33))*(AK33-AL33)+AQ33</f>
        <v>1.045</v>
      </c>
      <c r="AW33" s="52">
        <v>8</v>
      </c>
      <c r="AX33" s="155">
        <f>LOOKUP(AW33,$B$26:$B$45,$P$26:$P$45)</f>
        <v>0.5572493000000001</v>
      </c>
      <c r="AY33" s="149">
        <f>LOOKUP(AY32,$AT$19:$AT$24,$AU$19:$AU$23)</f>
        <v>0.5</v>
      </c>
      <c r="AZ33" s="149"/>
      <c r="BA33" s="149">
        <f>LOOKUP(BA32,$AT$19:$AT$24,$AU$19:$AU$23)</f>
        <v>0.6</v>
      </c>
      <c r="BB33" s="149">
        <f>LOOKUP(AY33,$AU$19:$AU$23,$AV$19:$AV$23)</f>
        <v>1.11</v>
      </c>
      <c r="BC33" s="149">
        <f>LOOKUP(BA33,$AU$19:$AU$23,$AV$19:$AV$23)</f>
        <v>1.11</v>
      </c>
      <c r="BD33" s="155">
        <f>IF(AX33=AT37,AU37,((BC33-BB33)/(BA33-AY33))*(AX33-AY33)+BB33)</f>
        <v>1.11</v>
      </c>
      <c r="BF33" s="67" t="s">
        <v>21</v>
      </c>
      <c r="BG33" s="67">
        <f>LOOKUP(BF34,$BF$10:$BF$21,$BE$10:$BE$21)</f>
        <v>6</v>
      </c>
      <c r="BH33" s="67">
        <f>BG33+1</f>
        <v>7</v>
      </c>
      <c r="BI33" s="68"/>
      <c r="BJ33" s="67">
        <f>LOOKUP(BI34,$BF$10:$BI$10,$BF$8:$BK$8)</f>
        <v>4</v>
      </c>
      <c r="BK33" s="67">
        <f>BJ33+1</f>
        <v>5</v>
      </c>
      <c r="BN33" s="69"/>
      <c r="BO33"/>
    </row>
    <row r="34" spans="2:67" s="52" customFormat="1" ht="15" customHeight="1" thickBot="1">
      <c r="B34" s="8">
        <v>9</v>
      </c>
      <c r="C34" s="175">
        <f>IF(CálculoMamo2!C74="","",CálculoMamo2!C74)</f>
        <v>43</v>
      </c>
      <c r="D34" s="175">
        <f>IF(CálculoMamo2!D74="","",CálculoMamo2!D74)</f>
        <v>4.8</v>
      </c>
      <c r="E34" s="175">
        <f>IF(CálculoMamo2!E74="","",CálculoMamo2!E74)</f>
        <v>28</v>
      </c>
      <c r="F34" s="175">
        <f>IF(CálculoMamo2!F74="","",CálculoMamo2!F74)</f>
        <v>126</v>
      </c>
      <c r="G34" s="175" t="str">
        <f>IF(CálculoMamo2!G74="","",CálculoMamo2!G74)</f>
        <v>Rh-Al</v>
      </c>
      <c r="J34" s="66">
        <f t="shared" si="0"/>
        <v>8.995585789783759</v>
      </c>
      <c r="K34" s="135">
        <f t="shared" si="1"/>
        <v>9.985100226659974</v>
      </c>
      <c r="L34" s="66">
        <f t="shared" si="2"/>
        <v>2.3544188599834346</v>
      </c>
      <c r="P34" s="126">
        <f t="shared" si="3"/>
        <v>0.5572493000000001</v>
      </c>
      <c r="Q34" s="124">
        <f t="shared" si="4"/>
        <v>5.3</v>
      </c>
      <c r="R34" s="129">
        <f t="shared" si="5"/>
        <v>28.1</v>
      </c>
      <c r="S34" s="129">
        <f t="shared" si="6"/>
        <v>58.7</v>
      </c>
      <c r="T34" s="132">
        <f t="shared" si="7"/>
        <v>24.6</v>
      </c>
      <c r="U34" s="133">
        <f>IF(D34="","",IF(C34&lt;50,AI51,AS51))</f>
        <v>1.0241</v>
      </c>
      <c r="V34" s="133">
        <f>IF(D34="","",BN49)</f>
        <v>0.24480000000000002</v>
      </c>
      <c r="W34" s="134">
        <f t="shared" si="8"/>
        <v>1.044</v>
      </c>
      <c r="X34" s="126">
        <f>BD35</f>
        <v>1.11</v>
      </c>
      <c r="Z34" s="80"/>
      <c r="AB34" s="81">
        <f>HLOOKUP(AE33,$AB$10:$AE$20,AB32)</f>
        <v>0.948</v>
      </c>
      <c r="AC34" s="82">
        <f>HLOOKUP(AE33,$AB$10:$AE$20,AC32)</f>
        <v>1.004</v>
      </c>
      <c r="AD34" s="83"/>
      <c r="AE34" s="81">
        <f>HLOOKUP(AF33,$AB$10:$AE$20,AB32)</f>
        <v>0.948</v>
      </c>
      <c r="AF34" s="82">
        <f>HLOOKUP(AF33,$AB$10:$AE$20,AC32)</f>
        <v>1.004</v>
      </c>
      <c r="AH34" s="57"/>
      <c r="AJ34" s="80"/>
      <c r="AL34" s="87">
        <f>HLOOKUP(AO33,$AK$10:$AN$20,AL32)</f>
        <v>1</v>
      </c>
      <c r="AM34" s="85">
        <f>HLOOKUP(AO33,$AK$10:$AN$20,AM32)</f>
        <v>1.075</v>
      </c>
      <c r="AN34" s="86"/>
      <c r="AO34" s="87">
        <f>HLOOKUP(AP33,$AK$10:$AN$20,AL32)</f>
        <v>1</v>
      </c>
      <c r="AP34" s="88">
        <f>HLOOKUP(AP33,$AK$10:$AN$20,AM32)</f>
        <v>1.075</v>
      </c>
      <c r="AR34" s="57"/>
      <c r="AS34" s="69"/>
      <c r="AX34" s="153" t="s">
        <v>88</v>
      </c>
      <c r="AY34" s="154">
        <f>LOOKUP(AX35,$AU$19:$AU$23,$AT$19:$AT$24)</f>
        <v>5</v>
      </c>
      <c r="AZ34" s="154"/>
      <c r="BA34" s="154">
        <f>AY34+1</f>
        <v>6</v>
      </c>
      <c r="BB34" s="10"/>
      <c r="BC34" s="10"/>
      <c r="BD34" s="20"/>
      <c r="BE34" s="69">
        <v>4</v>
      </c>
      <c r="BF34" s="106">
        <f>LOOKUP(BE34,$B$26:$B$45,$Q$26:$Q$45)</f>
        <v>5.4</v>
      </c>
      <c r="BG34" s="107">
        <f>LOOKUP(BG33,$BE$10:$BE$21,$BF$10:$BF$21)</f>
        <v>5</v>
      </c>
      <c r="BH34" s="107">
        <f>LOOKUP(BH33,$BE$10:$BE$21,$BF$10:$BF$21)</f>
        <v>6</v>
      </c>
      <c r="BI34" s="106">
        <f>LOOKUP(BE34,$B$26:$B$45,$P$26:$P$45)</f>
        <v>0.5284993</v>
      </c>
      <c r="BJ34" s="94">
        <f>LOOKUP(BJ33,$BF$8:$BK$8,$BF$10:$BI$10)</f>
        <v>0.5</v>
      </c>
      <c r="BK34" s="94">
        <f>LOOKUP(BK33,$BF$8:$BK$8,$BF$10:$BI$10)</f>
        <v>0.55</v>
      </c>
      <c r="BL34" s="108">
        <f>((BJ35-BG35)/(BK34-BJ34))*(BI34-BJ34)+BG35</f>
        <v>0.258</v>
      </c>
      <c r="BM34" s="109">
        <f>((BK35-BH35)/(BK34-BJ34))*(BI34-BJ34)+BH35</f>
        <v>0.214</v>
      </c>
      <c r="BN34" s="110">
        <f>((BM34-BL34)/(BH34-BG34))*(BF34-BG34)+BL34</f>
        <v>0.24039999999999997</v>
      </c>
      <c r="BO34"/>
    </row>
    <row r="35" spans="2:67" s="52" customFormat="1" ht="15" customHeight="1" thickBot="1">
      <c r="B35" s="8">
        <v>10</v>
      </c>
      <c r="C35" s="175">
        <f>IF(CálculoMamo2!C75="","",CálculoMamo2!C75)</f>
        <v>58</v>
      </c>
      <c r="D35" s="175">
        <f>IF(CálculoMamo2!D75="","",CálculoMamo2!D75)</f>
        <v>4.9</v>
      </c>
      <c r="E35" s="175">
        <f>IF(CálculoMamo2!E75="","",CálculoMamo2!E75)</f>
        <v>27</v>
      </c>
      <c r="F35" s="175">
        <f>IF(CálculoMamo2!F75="","",CálculoMamo2!F75)</f>
        <v>114</v>
      </c>
      <c r="G35" s="175" t="str">
        <f>IF(CálculoMamo2!G75="","",CálculoMamo2!G75)</f>
        <v>Rh-Al</v>
      </c>
      <c r="J35" s="66">
        <f t="shared" si="0"/>
        <v>6.853476164249336</v>
      </c>
      <c r="K35" s="135">
        <f t="shared" si="1"/>
        <v>7.607358542316764</v>
      </c>
      <c r="L35" s="66">
        <f t="shared" si="2"/>
        <v>1.8965480786948916</v>
      </c>
      <c r="P35" s="126">
        <f t="shared" si="3"/>
        <v>0.5284993</v>
      </c>
      <c r="Q35" s="124">
        <f t="shared" si="4"/>
        <v>5.4</v>
      </c>
      <c r="R35" s="129">
        <f t="shared" si="5"/>
        <v>27</v>
      </c>
      <c r="S35" s="129">
        <f t="shared" si="6"/>
        <v>58.6</v>
      </c>
      <c r="T35" s="132">
        <f t="shared" si="7"/>
        <v>20.644353516654082</v>
      </c>
      <c r="U35" s="133">
        <f>IF(D35="","",IF(C35&lt;50,AI54,AS54))</f>
        <v>1.1026</v>
      </c>
      <c r="V35" s="133">
        <f>IF(D35="","",BN52)</f>
        <v>0.24039999999999997</v>
      </c>
      <c r="W35" s="134">
        <f t="shared" si="8"/>
        <v>1.044</v>
      </c>
      <c r="X35" s="126">
        <f>BD37</f>
        <v>1.11</v>
      </c>
      <c r="AA35" s="67" t="s">
        <v>21</v>
      </c>
      <c r="AB35" s="67">
        <f>LOOKUP(AA36,$AB$10:$AB$20,$AA$10:$AA$20)</f>
        <v>5</v>
      </c>
      <c r="AC35" s="67">
        <f>AB35+1</f>
        <v>6</v>
      </c>
      <c r="AD35" s="68"/>
      <c r="AE35" s="67">
        <f>LOOKUP(AD36,$AB$10:$AE$10,$AB$8:$AG$8)</f>
        <v>4</v>
      </c>
      <c r="AF35" s="67">
        <f>AE35+1</f>
        <v>5</v>
      </c>
      <c r="AI35" s="69"/>
      <c r="AK35" s="67" t="s">
        <v>21</v>
      </c>
      <c r="AL35" s="67">
        <f>LOOKUP(AK36,$AK$10:$AK$20,$AJ$10:$AJ$20)</f>
        <v>5</v>
      </c>
      <c r="AM35" s="67">
        <f>AL35+1</f>
        <v>6</v>
      </c>
      <c r="AN35" s="68"/>
      <c r="AO35" s="67">
        <f>LOOKUP(AN36,$AB$10:$AE$10,$AB$8:$AG$8)</f>
        <v>4</v>
      </c>
      <c r="AP35" s="67">
        <f>AO35+1</f>
        <v>5</v>
      </c>
      <c r="AS35" s="69"/>
      <c r="AW35" s="52">
        <v>9</v>
      </c>
      <c r="AX35" s="155">
        <f>LOOKUP(AW35,$B$26:$B$45,$P$26:$P$45)</f>
        <v>0.5572493000000001</v>
      </c>
      <c r="AY35" s="149">
        <f>LOOKUP(AY34,$AT$19:$AT$24,$AU$19:$AU$23)</f>
        <v>0.5</v>
      </c>
      <c r="AZ35" s="149"/>
      <c r="BA35" s="149">
        <f>LOOKUP(BA34,$AT$19:$AT$24,$AU$19:$AU$23)</f>
        <v>0.6</v>
      </c>
      <c r="BB35" s="149">
        <f>LOOKUP(AY35,$AU$19:$AU$23,$AV$19:$AV$23)</f>
        <v>1.11</v>
      </c>
      <c r="BC35" s="149">
        <f>LOOKUP(BA35,$AU$19:$AU$23,$AV$19:$AV$23)</f>
        <v>1.11</v>
      </c>
      <c r="BD35" s="155">
        <f>IF(AX35=AT39,AU39,((BC35-BB35)/(BA35-AY35))*(AX35-AY35)+BB35)</f>
        <v>1.11</v>
      </c>
      <c r="BE35" s="80"/>
      <c r="BG35" s="111">
        <f>HLOOKUP(BJ34,$BF$10:$BI$21,BG33)</f>
        <v>0.258</v>
      </c>
      <c r="BH35" s="112">
        <f>HLOOKUP(BJ34,$BF$10:$BI$21,BH33)</f>
        <v>0.214</v>
      </c>
      <c r="BI35" s="113"/>
      <c r="BJ35" s="114">
        <f>HLOOKUP(BK34,$BF$10:$BI$21,BG33)</f>
        <v>0.258</v>
      </c>
      <c r="BK35" s="115">
        <f>HLOOKUP(BK34,$BF$10:$BI$21,BH33)</f>
        <v>0.214</v>
      </c>
      <c r="BM35" s="57"/>
      <c r="BN35" s="69"/>
      <c r="BO35"/>
    </row>
    <row r="36" spans="2:67" s="52" customFormat="1" ht="15" customHeight="1" thickBot="1">
      <c r="B36" s="8">
        <v>11</v>
      </c>
      <c r="C36" s="175">
        <f>IF(CálculoMamo2!C76="","",CálculoMamo2!C76)</f>
        <v>58</v>
      </c>
      <c r="D36" s="175">
        <f>IF(CálculoMamo2!D76="","",CálculoMamo2!D76)</f>
        <v>4.9</v>
      </c>
      <c r="E36" s="175">
        <f>IF(CálculoMamo2!E76="","",CálculoMamo2!E76)</f>
        <v>27</v>
      </c>
      <c r="F36" s="175">
        <f>IF(CálculoMamo2!F76="","",CálculoMamo2!F76)</f>
        <v>107</v>
      </c>
      <c r="G36" s="175" t="str">
        <f>IF(CálculoMamo2!G76="","",CálculoMamo2!G76)</f>
        <v>Rh-Al</v>
      </c>
      <c r="J36" s="66">
        <f t="shared" si="0"/>
        <v>6.43264868047964</v>
      </c>
      <c r="K36" s="135">
        <f t="shared" si="1"/>
        <v>7.140240035332401</v>
      </c>
      <c r="L36" s="66">
        <f t="shared" si="2"/>
        <v>1.7800933721083634</v>
      </c>
      <c r="P36" s="126">
        <f t="shared" si="3"/>
        <v>0.5284993</v>
      </c>
      <c r="Q36" s="124">
        <f t="shared" si="4"/>
        <v>5.4</v>
      </c>
      <c r="R36" s="129">
        <f t="shared" si="5"/>
        <v>27</v>
      </c>
      <c r="S36" s="129">
        <f t="shared" si="6"/>
        <v>58.6</v>
      </c>
      <c r="T36" s="132">
        <f t="shared" si="7"/>
        <v>20.644353516654082</v>
      </c>
      <c r="U36" s="133">
        <f>IF(D36="","",IF(C36&lt;50,AI57,AS57))</f>
        <v>1.1026</v>
      </c>
      <c r="V36" s="133">
        <f>IF(D36="","",BN55)</f>
        <v>0.24039999999999997</v>
      </c>
      <c r="W36" s="134">
        <f t="shared" si="8"/>
        <v>1.044</v>
      </c>
      <c r="X36" s="126">
        <f>BD39</f>
        <v>1.11</v>
      </c>
      <c r="Z36" s="69">
        <v>4</v>
      </c>
      <c r="AA36" s="70">
        <f>LOOKUP(Z36,$B$26:$B$45,$Q$26:$Q$45)</f>
        <v>5.4</v>
      </c>
      <c r="AB36" s="71">
        <f>LOOKUP(AB35,$AA$10:$AA$20,$AB$10:$AB$20)</f>
        <v>5</v>
      </c>
      <c r="AC36" s="71">
        <f>LOOKUP(AC35,$AA$10:$AA$20,$AB$10:$AB$20)</f>
        <v>6</v>
      </c>
      <c r="AD36" s="70">
        <f>LOOKUP(Z36,$B$26:$B$45,$P$26:$P$45)</f>
        <v>0.5284993</v>
      </c>
      <c r="AE36" s="60">
        <f>LOOKUP(AE35,$AB$8:$AF$8,$AB$10:$AD$10)</f>
        <v>0.5</v>
      </c>
      <c r="AF36" s="60">
        <f>LOOKUP(AF35,$AB$8:$AG$8,$AB$10:$AE$10)</f>
        <v>0.55</v>
      </c>
      <c r="AG36" s="72">
        <f>((AE37-AB37)/(AF36-AE36))*(AD36-AE36)+AB37</f>
        <v>1.004</v>
      </c>
      <c r="AH36" s="73">
        <f>((AF37-AC37)/(AF36-AE36))*(AD36-AE36)+AC37</f>
        <v>1.071</v>
      </c>
      <c r="AI36" s="74">
        <f>((AH36-AG36)/(AC36-AB36))*(AA36-AB36)+AG36</f>
        <v>1.0308</v>
      </c>
      <c r="AJ36" s="69">
        <v>4</v>
      </c>
      <c r="AK36" s="75">
        <f>LOOKUP(AJ36,$B$26:$B$45,$Q$26:$Q$45)</f>
        <v>5.4</v>
      </c>
      <c r="AL36" s="76">
        <f>LOOKUP(AL35,$AJ$10:$AJ$20,$AK$10:$AK$20)</f>
        <v>5</v>
      </c>
      <c r="AM36" s="76">
        <f>LOOKUP(AM35,$AJ$10:$AJ$20,$AK$10:$AK$20)</f>
        <v>6</v>
      </c>
      <c r="AN36" s="75">
        <f>LOOKUP(AJ36,$B$26:$B$45,$P$26:$P$45)</f>
        <v>0.5284993</v>
      </c>
      <c r="AO36" s="63">
        <f>LOOKUP(AO35,$AB$8:$AF$8,$AB$10:$AD$10)</f>
        <v>0.5</v>
      </c>
      <c r="AP36" s="63">
        <f>LOOKUP(AP35,$AB$8:$AG$8,$AB$10:$AE$10)</f>
        <v>0.55</v>
      </c>
      <c r="AQ36" s="77">
        <f>((AO37-AL37)/(AP36-AO36))*(AN36-AO36)+AL37</f>
        <v>1.075</v>
      </c>
      <c r="AR36" s="78">
        <f>((AP37-AM37)/(AP36-AO36))*(AN36-AO36)+AM37</f>
        <v>1.144</v>
      </c>
      <c r="AS36" s="79">
        <f>((AR36-AQ36)/(AM36-AL36))*(AK36-AL36)+AQ36</f>
        <v>1.1026</v>
      </c>
      <c r="AX36" s="153" t="s">
        <v>88</v>
      </c>
      <c r="AY36" s="154">
        <f>LOOKUP(AX37,$AU$19:$AU$23,$AT$19:$AT$24)</f>
        <v>5</v>
      </c>
      <c r="AZ36" s="154"/>
      <c r="BA36" s="154">
        <f>AY36+1</f>
        <v>6</v>
      </c>
      <c r="BB36" s="10"/>
      <c r="BC36" s="10"/>
      <c r="BD36" s="20"/>
      <c r="BF36" s="67" t="s">
        <v>21</v>
      </c>
      <c r="BG36" s="67">
        <f>LOOKUP(BF37,$BF$10:$BF$21,$BE$10:$BE$21)</f>
        <v>6</v>
      </c>
      <c r="BH36" s="67">
        <f>BG36+1</f>
        <v>7</v>
      </c>
      <c r="BI36" s="68"/>
      <c r="BJ36" s="67">
        <f>LOOKUP(BI37,$BF$10:$BI$10,$BF$8:$BK$8)</f>
        <v>4</v>
      </c>
      <c r="BK36" s="67">
        <f>BJ36+1</f>
        <v>5</v>
      </c>
      <c r="BN36" s="69"/>
      <c r="BO36"/>
    </row>
    <row r="37" spans="2:67" s="52" customFormat="1" ht="15" customHeight="1" thickBot="1">
      <c r="B37" s="8">
        <v>12</v>
      </c>
      <c r="C37" s="175">
        <f>IF(CálculoMamo2!C77="","",CálculoMamo2!C77)</f>
        <v>49</v>
      </c>
      <c r="D37" s="175">
        <f>IF(CálculoMamo2!D77="","",CálculoMamo2!D77)</f>
        <v>5.3</v>
      </c>
      <c r="E37" s="175">
        <f>IF(CálculoMamo2!E77="","",CálculoMamo2!E77)</f>
        <v>28</v>
      </c>
      <c r="F37" s="175">
        <f>IF(CálculoMamo2!F77="","",CálculoMamo2!F77)</f>
        <v>116</v>
      </c>
      <c r="G37" s="175" t="str">
        <f>IF(CálculoMamo2!G77="","",CálculoMamo2!G77)</f>
        <v>Rh-Al</v>
      </c>
      <c r="J37" s="66">
        <f t="shared" si="0"/>
        <v>8.424558047259717</v>
      </c>
      <c r="K37" s="135">
        <f t="shared" si="1"/>
        <v>9.351259432458287</v>
      </c>
      <c r="L37" s="66">
        <f t="shared" si="2"/>
        <v>2.0724509200161547</v>
      </c>
      <c r="P37" s="126">
        <f t="shared" si="3"/>
        <v>0.5572493000000001</v>
      </c>
      <c r="Q37" s="124">
        <f t="shared" si="4"/>
        <v>5.8</v>
      </c>
      <c r="R37" s="129">
        <f t="shared" si="5"/>
        <v>28.1</v>
      </c>
      <c r="S37" s="129">
        <f t="shared" si="6"/>
        <v>58.2</v>
      </c>
      <c r="T37" s="132">
        <f t="shared" si="7"/>
        <v>24.6</v>
      </c>
      <c r="U37" s="133">
        <f>IF(D37="","",IF(C37&lt;50,AI60,AS60))</f>
        <v>1.0575999999999999</v>
      </c>
      <c r="V37" s="133">
        <f>IF(D37="","",BN58)</f>
        <v>0.2228</v>
      </c>
      <c r="W37" s="134">
        <f t="shared" si="8"/>
        <v>1.044</v>
      </c>
      <c r="X37" s="126">
        <f>BD41</f>
        <v>1.11</v>
      </c>
      <c r="Z37" s="80"/>
      <c r="AB37" s="81">
        <f>HLOOKUP(AE36,$AB$10:$AE$20,AB35)</f>
        <v>1.004</v>
      </c>
      <c r="AC37" s="82">
        <f>HLOOKUP(AE36,$AB$10:$AE$20,AC35)</f>
        <v>1.071</v>
      </c>
      <c r="AD37" s="83"/>
      <c r="AE37" s="81">
        <f>HLOOKUP(AF36,$AB$10:$AE$20,AB35)</f>
        <v>1.004</v>
      </c>
      <c r="AF37" s="82">
        <f>HLOOKUP(AF36,$AB$10:$AE$20,AC35)</f>
        <v>1.071</v>
      </c>
      <c r="AH37" s="57"/>
      <c r="AJ37" s="80"/>
      <c r="AL37" s="87">
        <f>HLOOKUP(AO36,$AK$10:$AN$20,AL35)</f>
        <v>1.075</v>
      </c>
      <c r="AM37" s="85">
        <f>HLOOKUP(AO36,$AK$10:$AN$20,AM35)</f>
        <v>1.144</v>
      </c>
      <c r="AN37" s="86"/>
      <c r="AO37" s="87">
        <f>HLOOKUP(AP36,$AK$10:$AN$20,AL35)</f>
        <v>1.075</v>
      </c>
      <c r="AP37" s="88">
        <f>HLOOKUP(AP36,$AK$10:$AN$20,AM35)</f>
        <v>1.144</v>
      </c>
      <c r="AR37" s="57"/>
      <c r="AS37" s="69"/>
      <c r="AW37" s="52">
        <v>10</v>
      </c>
      <c r="AX37" s="155">
        <f>LOOKUP(AW37,$B$26:$B$45,$P$26:$P$45)</f>
        <v>0.5284993</v>
      </c>
      <c r="AY37" s="149">
        <f>LOOKUP(AY36,$AT$19:$AT$24,$AU$19:$AU$23)</f>
        <v>0.5</v>
      </c>
      <c r="AZ37" s="149"/>
      <c r="BA37" s="149">
        <f>LOOKUP(BA36,$AT$19:$AT$24,$AU$19:$AU$23)</f>
        <v>0.6</v>
      </c>
      <c r="BB37" s="149">
        <f>LOOKUP(AY37,$AU$19:$AU$23,$AV$19:$AV$23)</f>
        <v>1.11</v>
      </c>
      <c r="BC37" s="149">
        <f>LOOKUP(BA37,$AU$19:$AU$23,$AV$19:$AV$23)</f>
        <v>1.11</v>
      </c>
      <c r="BD37" s="155">
        <f>IF(AX37=AT41,AU41,((BC37-BB37)/(BA37-AY37))*(AX37-AY37)+BB37)</f>
        <v>1.11</v>
      </c>
      <c r="BE37" s="69">
        <v>5</v>
      </c>
      <c r="BF37" s="106">
        <f>LOOKUP(BE37,$B$26:$B$45,$Q$26:$Q$45)</f>
        <v>5.7</v>
      </c>
      <c r="BG37" s="107">
        <f>LOOKUP(BG36,$BE$10:$BE$21,$BF$10:$BF$21)</f>
        <v>5</v>
      </c>
      <c r="BH37" s="107">
        <f>LOOKUP(BH36,$BE$10:$BE$21,$BF$10:$BF$21)</f>
        <v>6</v>
      </c>
      <c r="BI37" s="106">
        <f>LOOKUP(BE37,$B$26:$B$45,$P$26:$P$45)</f>
        <v>0.5284993</v>
      </c>
      <c r="BJ37" s="94">
        <f>LOOKUP(BJ36,$BF$8:$BK$8,$BF$10:$BI$10)</f>
        <v>0.5</v>
      </c>
      <c r="BK37" s="94">
        <f>LOOKUP(BK36,$BF$8:$BK$8,$BF$10:$BI$10)</f>
        <v>0.55</v>
      </c>
      <c r="BL37" s="108">
        <f>((BJ38-BG38)/(BK37-BJ37))*(BI37-BJ37)+BG38</f>
        <v>0.258</v>
      </c>
      <c r="BM37" s="109">
        <f>((BK38-BH38)/(BK37-BJ37))*(BI37-BJ37)+BH38</f>
        <v>0.214</v>
      </c>
      <c r="BN37" s="110">
        <f>((BM37-BL37)/(BH37-BG37))*(BF37-BG37)+BL37</f>
        <v>0.22719999999999999</v>
      </c>
      <c r="BO37"/>
    </row>
    <row r="38" spans="2:67" s="52" customFormat="1" ht="15" customHeight="1" thickBot="1">
      <c r="B38" s="8">
        <v>13</v>
      </c>
      <c r="C38" s="175">
        <f>IF(CálculoMamo2!C78="","",CálculoMamo2!C78)</f>
        <v>49</v>
      </c>
      <c r="D38" s="175">
        <f>IF(CálculoMamo2!D78="","",CálculoMamo2!D78)</f>
        <v>5.6</v>
      </c>
      <c r="E38" s="175">
        <f>IF(CálculoMamo2!E78="","",CálculoMamo2!E78)</f>
        <v>28</v>
      </c>
      <c r="F38" s="175">
        <f>IF(CálculoMamo2!F78="","",CálculoMamo2!F78)</f>
        <v>126</v>
      </c>
      <c r="G38" s="175" t="str">
        <f>IF(CálculoMamo2!G78="","",CálculoMamo2!G78)</f>
        <v>Rh-Al</v>
      </c>
      <c r="J38" s="66">
        <f t="shared" si="0"/>
        <v>9.24588579559183</v>
      </c>
      <c r="K38" s="135">
        <f t="shared" si="1"/>
        <v>10.262933233106933</v>
      </c>
      <c r="L38" s="66">
        <f t="shared" si="2"/>
        <v>2.1870830124028036</v>
      </c>
      <c r="P38" s="126">
        <f t="shared" si="3"/>
        <v>0.5572493000000001</v>
      </c>
      <c r="Q38" s="124">
        <f t="shared" si="4"/>
        <v>6.1</v>
      </c>
      <c r="R38" s="129">
        <f t="shared" si="5"/>
        <v>28.1</v>
      </c>
      <c r="S38" s="129">
        <f t="shared" si="6"/>
        <v>57.9</v>
      </c>
      <c r="T38" s="132">
        <f t="shared" si="7"/>
        <v>24.6</v>
      </c>
      <c r="U38" s="133">
        <f>IF(D38="","",IF(C38&lt;50,AI63,AS63))</f>
        <v>1.0774</v>
      </c>
      <c r="V38" s="133">
        <f>IF(D38="","",BN61)</f>
        <v>0.21030000000000001</v>
      </c>
      <c r="W38" s="134">
        <f t="shared" si="8"/>
        <v>1.044</v>
      </c>
      <c r="X38" s="126">
        <f>BD43</f>
        <v>1.11</v>
      </c>
      <c r="AA38" s="67" t="s">
        <v>21</v>
      </c>
      <c r="AB38" s="67">
        <f>LOOKUP(AA39,$AB$10:$AB$20,$AA$10:$AA$20)</f>
        <v>5</v>
      </c>
      <c r="AC38" s="67">
        <f>AB38+1</f>
        <v>6</v>
      </c>
      <c r="AD38" s="68"/>
      <c r="AE38" s="67">
        <f>LOOKUP(AD39,$AB$10:$AE$10,$AB$8:$AG$8)</f>
        <v>4</v>
      </c>
      <c r="AF38" s="67">
        <f>AE38+1</f>
        <v>5</v>
      </c>
      <c r="AI38" s="69"/>
      <c r="AK38" s="67" t="s">
        <v>21</v>
      </c>
      <c r="AL38" s="67">
        <f>LOOKUP(AK39,$AK$10:$AK$20,$AJ$10:$AJ$20)</f>
        <v>5</v>
      </c>
      <c r="AM38" s="67">
        <f>AL38+1</f>
        <v>6</v>
      </c>
      <c r="AN38" s="68"/>
      <c r="AO38" s="67">
        <f>LOOKUP(AN39,$AB$10:$AE$10,$AB$8:$AG$8)</f>
        <v>4</v>
      </c>
      <c r="AP38" s="67">
        <f>AO38+1</f>
        <v>5</v>
      </c>
      <c r="AS38" s="69"/>
      <c r="AX38" s="153" t="s">
        <v>88</v>
      </c>
      <c r="AY38" s="154">
        <f>LOOKUP(AX39,$AU$19:$AU$23,$AT$19:$AT$24)</f>
        <v>5</v>
      </c>
      <c r="AZ38" s="154"/>
      <c r="BA38" s="154">
        <f>AY38+1</f>
        <v>6</v>
      </c>
      <c r="BB38" s="10"/>
      <c r="BC38" s="10"/>
      <c r="BD38" s="20"/>
      <c r="BE38" s="80"/>
      <c r="BG38" s="111">
        <f>HLOOKUP(BJ37,$BF$10:$BI$21,BG36)</f>
        <v>0.258</v>
      </c>
      <c r="BH38" s="112">
        <f>HLOOKUP(BJ37,$BF$10:$BI$21,BH36)</f>
        <v>0.214</v>
      </c>
      <c r="BI38" s="113"/>
      <c r="BJ38" s="114">
        <f>HLOOKUP(BK37,$BF$10:$BI$21,BG36)</f>
        <v>0.258</v>
      </c>
      <c r="BK38" s="115">
        <f>HLOOKUP(BK37,$BF$10:$BI$21,BH36)</f>
        <v>0.214</v>
      </c>
      <c r="BM38" s="57"/>
      <c r="BN38" s="69"/>
      <c r="BO38"/>
    </row>
    <row r="39" spans="2:67" s="52" customFormat="1" ht="13.5" customHeight="1" thickBot="1">
      <c r="B39" s="8">
        <v>14</v>
      </c>
      <c r="C39" s="175">
        <f>IF(CálculoMamo2!C79="","",CálculoMamo2!C79)</f>
        <v>56</v>
      </c>
      <c r="D39" s="175">
        <f>IF(CálculoMamo2!D79="","",CálculoMamo2!D79)</f>
        <v>5.1</v>
      </c>
      <c r="E39" s="175">
        <f>IF(CálculoMamo2!E79="","",CálculoMamo2!E79)</f>
        <v>28</v>
      </c>
      <c r="F39" s="175">
        <f>IF(CálculoMamo2!F79="","",CálculoMamo2!F79)</f>
        <v>112</v>
      </c>
      <c r="G39" s="175" t="str">
        <f>IF(CálculoMamo2!G79="","",CálculoMamo2!G79)</f>
        <v>Rh-Al</v>
      </c>
      <c r="J39" s="66">
        <f t="shared" si="0"/>
        <v>8.078438731469321</v>
      </c>
      <c r="K39" s="135">
        <f t="shared" si="1"/>
        <v>8.967066991930947</v>
      </c>
      <c r="L39" s="66">
        <f t="shared" si="2"/>
        <v>2.180651763972228</v>
      </c>
      <c r="P39" s="126">
        <f t="shared" si="3"/>
        <v>0.5572493000000001</v>
      </c>
      <c r="Q39" s="124">
        <f t="shared" si="4"/>
        <v>5.6</v>
      </c>
      <c r="R39" s="129">
        <f t="shared" si="5"/>
        <v>28.1</v>
      </c>
      <c r="S39" s="129">
        <f t="shared" si="6"/>
        <v>58.4</v>
      </c>
      <c r="T39" s="132">
        <f t="shared" si="7"/>
        <v>24.6</v>
      </c>
      <c r="U39" s="133">
        <f>IF(D39="","",IF(C39&lt;50,AI66,AS66))</f>
        <v>1.1163999999999998</v>
      </c>
      <c r="V39" s="133">
        <f>IF(D39="","",BN64)</f>
        <v>0.23160000000000003</v>
      </c>
      <c r="W39" s="134">
        <f t="shared" si="8"/>
        <v>1.044</v>
      </c>
      <c r="X39" s="126">
        <f>BD45</f>
        <v>1.11</v>
      </c>
      <c r="Z39" s="69">
        <v>5</v>
      </c>
      <c r="AA39" s="70">
        <f>LOOKUP(Z39,$B$26:$B$45,$Q$26:$Q$45)</f>
        <v>5.7</v>
      </c>
      <c r="AB39" s="71">
        <f>LOOKUP(AB38,$AA$10:$AA$20,$AB$10:$AB$20)</f>
        <v>5</v>
      </c>
      <c r="AC39" s="71">
        <f>LOOKUP(AC38,$AA$10:$AA$20,$AB$10:$AB$20)</f>
        <v>6</v>
      </c>
      <c r="AD39" s="70">
        <f>LOOKUP(Z39,$B$26:$B$45,$P$26:$P$45)</f>
        <v>0.5284993</v>
      </c>
      <c r="AE39" s="60">
        <f>LOOKUP(AE38,$AB$8:$AF$8,$AB$10:$AD$10)</f>
        <v>0.5</v>
      </c>
      <c r="AF39" s="60">
        <f>LOOKUP(AF38,$AB$8:$AG$8,$AB$10:$AE$10)</f>
        <v>0.55</v>
      </c>
      <c r="AG39" s="72">
        <f>((AE40-AB40)/(AF39-AE39))*(AD39-AE39)+AB40</f>
        <v>1.004</v>
      </c>
      <c r="AH39" s="73">
        <f>((AF40-AC40)/(AF39-AE39))*(AD39-AE39)+AC40</f>
        <v>1.071</v>
      </c>
      <c r="AI39" s="74">
        <f>((AH39-AG39)/(AC39-AB39))*(AA39-AB39)+AG39</f>
        <v>1.0509</v>
      </c>
      <c r="AJ39" s="69">
        <v>5</v>
      </c>
      <c r="AK39" s="75">
        <f>LOOKUP(AJ39,$B$26:$B$45,$Q$26:$Q$45)</f>
        <v>5.7</v>
      </c>
      <c r="AL39" s="76">
        <f>LOOKUP(AL38,$AJ$10:$AJ$20,$AK$10:$AK$20)</f>
        <v>5</v>
      </c>
      <c r="AM39" s="76">
        <f>LOOKUP(AM38,$AJ$10:$AJ$20,$AK$10:$AK$20)</f>
        <v>6</v>
      </c>
      <c r="AN39" s="75">
        <f>LOOKUP(AJ39,$B$26:$B$45,$P$26:$P$45)</f>
        <v>0.5284993</v>
      </c>
      <c r="AO39" s="63">
        <f>LOOKUP(AO38,$AB$8:$AF$8,$AB$10:$AD$10)</f>
        <v>0.5</v>
      </c>
      <c r="AP39" s="63">
        <f>LOOKUP(AP38,$AB$8:$AG$8,$AB$10:$AE$10)</f>
        <v>0.55</v>
      </c>
      <c r="AQ39" s="77">
        <f>((AO40-AL40)/(AP39-AO39))*(AN39-AO39)+AL40</f>
        <v>1.075</v>
      </c>
      <c r="AR39" s="78">
        <f>((AP40-AM40)/(AP39-AO39))*(AN39-AO39)+AM40</f>
        <v>1.144</v>
      </c>
      <c r="AS39" s="79">
        <f>((AR39-AQ39)/(AM39-AL39))*(AK39-AL39)+AQ39</f>
        <v>1.1233</v>
      </c>
      <c r="AW39" s="52">
        <v>11</v>
      </c>
      <c r="AX39" s="155">
        <f>LOOKUP(AW39,$B$26:$B$45,$P$26:$P$45)</f>
        <v>0.5284993</v>
      </c>
      <c r="AY39" s="149">
        <f>LOOKUP(AY38,$AT$19:$AT$24,$AU$19:$AU$23)</f>
        <v>0.5</v>
      </c>
      <c r="AZ39" s="149"/>
      <c r="BA39" s="149">
        <f>LOOKUP(BA38,$AT$19:$AT$24,$AU$19:$AU$23)</f>
        <v>0.6</v>
      </c>
      <c r="BB39" s="149">
        <f>LOOKUP(AY39,$AU$19:$AU$23,$AV$19:$AV$23)</f>
        <v>1.11</v>
      </c>
      <c r="BC39" s="149">
        <f>LOOKUP(BA39,$AU$19:$AU$23,$AV$19:$AV$23)</f>
        <v>1.11</v>
      </c>
      <c r="BD39" s="155">
        <f>IF(AX39=AT43,AU43,((BC39-BB39)/(BA39-AY39))*(AX39-AY39)+BB39)</f>
        <v>1.11</v>
      </c>
      <c r="BF39" s="67" t="s">
        <v>21</v>
      </c>
      <c r="BG39" s="67">
        <f>LOOKUP(BF40,$BF$10:$BF$21,$BE$10:$BE$21)</f>
        <v>4</v>
      </c>
      <c r="BH39" s="67">
        <f>BG39+1</f>
        <v>5</v>
      </c>
      <c r="BI39" s="68"/>
      <c r="BJ39" s="67">
        <f>LOOKUP(BI40,$BF$10:$BI$10,$BF$8:$BK$8)</f>
        <v>3</v>
      </c>
      <c r="BK39" s="67">
        <f>BJ39+1</f>
        <v>4</v>
      </c>
      <c r="BN39" s="69"/>
      <c r="BO39"/>
    </row>
    <row r="40" spans="2:67" s="52" customFormat="1" ht="13.5" customHeight="1" thickBot="1">
      <c r="B40" s="8">
        <v>15</v>
      </c>
      <c r="C40" s="175">
        <f>IF(CálculoMamo2!C80="","",CálculoMamo2!C80)</f>
        <v>56</v>
      </c>
      <c r="D40" s="175">
        <f>IF(CálculoMamo2!D80="","",CálculoMamo2!D80)</f>
        <v>5.5</v>
      </c>
      <c r="E40" s="175">
        <f>IF(CálculoMamo2!E80="","",CálculoMamo2!E80)</f>
        <v>28</v>
      </c>
      <c r="F40" s="175">
        <f>IF(CálculoMamo2!F80="","",CálculoMamo2!F80)</f>
        <v>134</v>
      </c>
      <c r="G40" s="175" t="str">
        <f>IF(CálculoMamo2!G80="","",CálculoMamo2!G80)</f>
        <v>W-Rh</v>
      </c>
      <c r="J40" s="66">
        <f t="shared" si="0"/>
        <v>11.790725326991678</v>
      </c>
      <c r="K40" s="135">
        <f t="shared" si="1"/>
        <v>13.087705112960764</v>
      </c>
      <c r="L40" s="66">
        <f t="shared" si="2"/>
        <v>3.013566772965518</v>
      </c>
      <c r="P40" s="126">
        <f t="shared" si="3"/>
        <v>0.5389994000000002</v>
      </c>
      <c r="Q40" s="124">
        <f t="shared" si="4"/>
        <v>6</v>
      </c>
      <c r="R40" s="129">
        <f t="shared" si="5"/>
        <v>28.1</v>
      </c>
      <c r="S40" s="129">
        <f t="shared" si="6"/>
        <v>58</v>
      </c>
      <c r="T40" s="132">
        <f t="shared" si="7"/>
        <v>29.600000000000005</v>
      </c>
      <c r="U40" s="133">
        <f>IF(D40="","",IF(C40&lt;50,AI69,AS69))</f>
        <v>1.144</v>
      </c>
      <c r="V40" s="133">
        <f>IF(D40="","",BN67)</f>
        <v>0.214</v>
      </c>
      <c r="W40" s="134">
        <f t="shared" si="8"/>
        <v>1.044</v>
      </c>
      <c r="X40" s="126">
        <f>BD47</f>
        <v>1.11</v>
      </c>
      <c r="Z40" s="80"/>
      <c r="AB40" s="81">
        <f>HLOOKUP(AE39,$AB$10:$AE$20,AB38)</f>
        <v>1.004</v>
      </c>
      <c r="AC40" s="82">
        <f>HLOOKUP(AE39,$AB$10:$AE$20,AC38)</f>
        <v>1.071</v>
      </c>
      <c r="AD40" s="83"/>
      <c r="AE40" s="81">
        <f>HLOOKUP(AF39,$AB$10:$AE$20,AB38)</f>
        <v>1.004</v>
      </c>
      <c r="AF40" s="82">
        <f>HLOOKUP(AF39,$AB$10:$AE$20,AC38)</f>
        <v>1.071</v>
      </c>
      <c r="AH40" s="57"/>
      <c r="AJ40" s="80"/>
      <c r="AL40" s="87">
        <f>HLOOKUP(AO39,$AK$10:$AN$20,AL38)</f>
        <v>1.075</v>
      </c>
      <c r="AM40" s="85">
        <f>HLOOKUP(AO39,$AK$10:$AN$20,AM38)</f>
        <v>1.144</v>
      </c>
      <c r="AN40" s="86"/>
      <c r="AO40" s="87">
        <f>HLOOKUP(AP39,$AK$10:$AN$20,AL38)</f>
        <v>1.075</v>
      </c>
      <c r="AP40" s="88">
        <f>HLOOKUP(AP39,$AK$10:$AN$20,AM38)</f>
        <v>1.144</v>
      </c>
      <c r="AR40" s="57"/>
      <c r="AS40" s="69"/>
      <c r="AX40" s="153" t="s">
        <v>88</v>
      </c>
      <c r="AY40" s="154">
        <f>LOOKUP(AX41,$AU$19:$AU$23,$AT$19:$AT$24)</f>
        <v>5</v>
      </c>
      <c r="AZ40" s="154"/>
      <c r="BA40" s="154">
        <f>AY40+1</f>
        <v>6</v>
      </c>
      <c r="BB40" s="10"/>
      <c r="BC40" s="10"/>
      <c r="BD40" s="20"/>
      <c r="BE40" s="69">
        <v>6</v>
      </c>
      <c r="BF40" s="106">
        <f>LOOKUP(BE40,$B$26:$B$45,$Q$26:$Q$45)</f>
        <v>4.4</v>
      </c>
      <c r="BG40" s="107">
        <f>LOOKUP(BG39,$BE$10:$BE$21,$BF$10:$BF$21)</f>
        <v>4</v>
      </c>
      <c r="BH40" s="107">
        <f>LOOKUP(BH39,$BE$10:$BE$21,$BF$10:$BF$21)</f>
        <v>4.5</v>
      </c>
      <c r="BI40" s="106">
        <f>LOOKUP(BE40,$B$26:$B$45,$P$26:$P$45)</f>
        <v>0.49748930000000025</v>
      </c>
      <c r="BJ40" s="94">
        <f>LOOKUP(BJ39,$BF$8:$BK$8,$BF$10:$BI$10)</f>
        <v>0.45</v>
      </c>
      <c r="BK40" s="94">
        <f>LOOKUP(BK39,$BF$8:$BK$8,$BF$10:$BI$10)</f>
        <v>0.5</v>
      </c>
      <c r="BL40" s="108">
        <f>((BJ41-BG41)/(BK40-BJ40))*(BI40-BJ40)+BG41</f>
        <v>0.31654379400000016</v>
      </c>
      <c r="BM40" s="109">
        <f>((BK41-BH41)/(BK40-BJ40))*(BI40-BJ40)+BH41</f>
        <v>0.2836442220000001</v>
      </c>
      <c r="BN40" s="110">
        <f>((BM40-BL40)/(BH40-BG40))*(BF40-BG40)+BL40</f>
        <v>0.2902241364000001</v>
      </c>
      <c r="BO40"/>
    </row>
    <row r="41" spans="2:67" s="52" customFormat="1" ht="13.5" customHeight="1" thickBot="1">
      <c r="B41" s="8">
        <v>16</v>
      </c>
      <c r="C41" s="175">
        <f>IF(CálculoMamo2!C81="","",CálculoMamo2!C81)</f>
        <v>58</v>
      </c>
      <c r="D41" s="175">
        <f>IF(CálculoMamo2!D81="","",CálculoMamo2!D81)</f>
        <v>4.9</v>
      </c>
      <c r="E41" s="175">
        <f>IF(CálculoMamo2!E81="","",CálculoMamo2!E81)</f>
        <v>27</v>
      </c>
      <c r="F41" s="175">
        <f>IF(CálculoMamo2!F81="","",CálculoMamo2!F81)</f>
        <v>107</v>
      </c>
      <c r="G41" s="175" t="str">
        <f>IF(CálculoMamo2!G81="","",CálculoMamo2!G81)</f>
        <v>W-Rh</v>
      </c>
      <c r="J41" s="66">
        <f t="shared" si="0"/>
        <v>8.528818010359128</v>
      </c>
      <c r="K41" s="135">
        <f t="shared" si="1"/>
        <v>9.466987991498632</v>
      </c>
      <c r="L41" s="66">
        <f t="shared" si="2"/>
        <v>2.360161912499579</v>
      </c>
      <c r="P41" s="126">
        <f t="shared" si="3"/>
        <v>0.5283994000000002</v>
      </c>
      <c r="Q41" s="124">
        <f t="shared" si="4"/>
        <v>5.4</v>
      </c>
      <c r="R41" s="129">
        <f t="shared" si="5"/>
        <v>27</v>
      </c>
      <c r="S41" s="129">
        <f t="shared" si="6"/>
        <v>58.6</v>
      </c>
      <c r="T41" s="132">
        <f t="shared" si="7"/>
        <v>27.37160737836713</v>
      </c>
      <c r="U41" s="133">
        <f>IF(D41="","",IF(C41&lt;50,AI72,AS72))</f>
        <v>1.1026</v>
      </c>
      <c r="V41" s="133">
        <f>IF(D41="","",BN70)</f>
        <v>0.24039999999999997</v>
      </c>
      <c r="W41" s="134">
        <f t="shared" si="8"/>
        <v>1.044</v>
      </c>
      <c r="X41" s="126">
        <f>BD49</f>
        <v>1.11</v>
      </c>
      <c r="AA41" s="67" t="s">
        <v>21</v>
      </c>
      <c r="AB41" s="67">
        <f>LOOKUP(AA42,$AB$10:$AB$20,$AA$10:$AA$20)</f>
        <v>4</v>
      </c>
      <c r="AC41" s="67">
        <f>AB41+1</f>
        <v>5</v>
      </c>
      <c r="AD41" s="68"/>
      <c r="AE41" s="67">
        <f>LOOKUP(AD42,$AB$10:$AE$10,$AB$8:$AG$8)</f>
        <v>3</v>
      </c>
      <c r="AF41" s="67">
        <f>AE41+1</f>
        <v>4</v>
      </c>
      <c r="AI41" s="69"/>
      <c r="AK41" s="67" t="s">
        <v>21</v>
      </c>
      <c r="AL41" s="67">
        <f>LOOKUP(AK42,$AK$10:$AK$20,$AJ$10:$AJ$20)</f>
        <v>4</v>
      </c>
      <c r="AM41" s="67">
        <f>AL41+1</f>
        <v>5</v>
      </c>
      <c r="AN41" s="68"/>
      <c r="AO41" s="67">
        <f>LOOKUP(AN42,$AB$10:$AE$10,$AB$8:$AG$8)</f>
        <v>3</v>
      </c>
      <c r="AP41" s="67">
        <f>AO41+1</f>
        <v>4</v>
      </c>
      <c r="AS41" s="69"/>
      <c r="AW41" s="52">
        <v>12</v>
      </c>
      <c r="AX41" s="155">
        <f>LOOKUP(AW41,$B$26:$B$45,$P$26:$P$45)</f>
        <v>0.5572493000000001</v>
      </c>
      <c r="AY41" s="149">
        <f>LOOKUP(AY40,$AT$19:$AT$24,$AU$19:$AU$23)</f>
        <v>0.5</v>
      </c>
      <c r="AZ41" s="149"/>
      <c r="BA41" s="149">
        <f>LOOKUP(BA40,$AT$19:$AT$24,$AU$19:$AU$23)</f>
        <v>0.6</v>
      </c>
      <c r="BB41" s="149">
        <f>LOOKUP(AY41,$AU$19:$AU$23,$AV$19:$AV$23)</f>
        <v>1.11</v>
      </c>
      <c r="BC41" s="149">
        <f>LOOKUP(BA41,$AU$19:$AU$23,$AV$19:$AV$23)</f>
        <v>1.11</v>
      </c>
      <c r="BD41" s="155">
        <f>IF(AX41=AT45,AU45,((BC41-BB41)/(BA41-AY41))*(AX41-AY41)+BB41)</f>
        <v>1.11</v>
      </c>
      <c r="BE41" s="80"/>
      <c r="BG41" s="111">
        <f>HLOOKUP(BJ40,$BF$10:$BI$21,BG39)</f>
        <v>0.289</v>
      </c>
      <c r="BH41" s="112">
        <f>HLOOKUP(BJ40,$BF$10:$BI$21,BH39)</f>
        <v>0.258</v>
      </c>
      <c r="BI41" s="113"/>
      <c r="BJ41" s="114">
        <f>HLOOKUP(BK40,$BF$10:$BI$21,BG39)</f>
        <v>0.318</v>
      </c>
      <c r="BK41" s="115">
        <f>HLOOKUP(BK40,$BF$10:$BI$21,BH39)</f>
        <v>0.285</v>
      </c>
      <c r="BM41" s="57"/>
      <c r="BN41" s="69"/>
      <c r="BO41"/>
    </row>
    <row r="42" spans="2:67" s="52" customFormat="1" ht="13.5" customHeight="1" thickBot="1">
      <c r="B42" s="8">
        <v>17</v>
      </c>
      <c r="C42" s="175">
        <f>IF(CálculoMamo2!C82="","",CálculoMamo2!C82)</f>
        <v>49</v>
      </c>
      <c r="D42" s="175">
        <f>IF(CálculoMamo2!D82="","",CálculoMamo2!D82)</f>
        <v>5.3</v>
      </c>
      <c r="E42" s="175">
        <f>IF(CálculoMamo2!E82="","",CálculoMamo2!E82)</f>
        <v>28</v>
      </c>
      <c r="F42" s="175">
        <f>IF(CálculoMamo2!F82="","",CálculoMamo2!F82)</f>
        <v>116</v>
      </c>
      <c r="G42" s="175" t="str">
        <f>IF(CálculoMamo2!G82="","",CálculoMamo2!G82)</f>
        <v>W-Rh</v>
      </c>
      <c r="J42" s="66">
        <f t="shared" si="0"/>
        <v>10.136866593450714</v>
      </c>
      <c r="K42" s="135">
        <f t="shared" si="1"/>
        <v>11.251921918730293</v>
      </c>
      <c r="L42" s="66">
        <f t="shared" si="2"/>
        <v>2.493680781808056</v>
      </c>
      <c r="P42" s="126">
        <f t="shared" si="3"/>
        <v>0.5389994000000002</v>
      </c>
      <c r="Q42" s="124">
        <f t="shared" si="4"/>
        <v>5.8</v>
      </c>
      <c r="R42" s="129">
        <f t="shared" si="5"/>
        <v>28.1</v>
      </c>
      <c r="S42" s="129">
        <f t="shared" si="6"/>
        <v>58.2</v>
      </c>
      <c r="T42" s="132">
        <f t="shared" si="7"/>
        <v>29.600000000000005</v>
      </c>
      <c r="U42" s="133">
        <f>IF(D42="","",IF(C42&lt;50,AI75,AS75))</f>
        <v>1.0575999999999999</v>
      </c>
      <c r="V42" s="133">
        <f>IF(D42="","",BN73)</f>
        <v>0.2228</v>
      </c>
      <c r="W42" s="134">
        <f t="shared" si="8"/>
        <v>1.044</v>
      </c>
      <c r="X42" s="126">
        <f>BD51</f>
        <v>1.11</v>
      </c>
      <c r="Z42" s="69">
        <v>6</v>
      </c>
      <c r="AA42" s="70">
        <f>LOOKUP(Z42,$B$26:$B$45,$Q$26:$Q$45)</f>
        <v>4.4</v>
      </c>
      <c r="AB42" s="71">
        <f>LOOKUP(AB41,$AA$10:$AA$20,$AB$10:$AB$20)</f>
        <v>4</v>
      </c>
      <c r="AC42" s="71">
        <f>LOOKUP(AC41,$AA$10:$AA$20,$AB$10:$AB$20)</f>
        <v>5</v>
      </c>
      <c r="AD42" s="70">
        <f>LOOKUP(Z42,$B$26:$B$45,$P$26:$P$45)</f>
        <v>0.49748930000000025</v>
      </c>
      <c r="AE42" s="60">
        <f>LOOKUP(AE41,$AB$8:$AF$8,$AB$10:$AD$10)</f>
        <v>0.45</v>
      </c>
      <c r="AF42" s="60">
        <f>LOOKUP(AF41,$AB$8:$AG$8,$AB$10:$AE$10)</f>
        <v>0.5</v>
      </c>
      <c r="AG42" s="72">
        <f>((AE43-AB43)/(AF42-AE42))*(AD42-AE42)+AB43</f>
        <v>0.9479497859999999</v>
      </c>
      <c r="AH42" s="73">
        <f>((AF43-AC43)/(AF42-AE42))*(AD42-AE42)+AC43</f>
        <v>1.004</v>
      </c>
      <c r="AI42" s="74">
        <f>((AH42-AG42)/(AC42-AB42))*(AA42-AB42)+AG42</f>
        <v>0.9703698716</v>
      </c>
      <c r="AJ42" s="69">
        <v>6</v>
      </c>
      <c r="AK42" s="75">
        <f>LOOKUP(AJ42,$B$26:$B$45,$Q$26:$Q$45)</f>
        <v>4.4</v>
      </c>
      <c r="AL42" s="76">
        <f>LOOKUP(AL41,$AJ$10:$AJ$20,$AK$10:$AK$20)</f>
        <v>4</v>
      </c>
      <c r="AM42" s="76">
        <f>LOOKUP(AM41,$AJ$10:$AJ$20,$AK$10:$AK$20)</f>
        <v>5</v>
      </c>
      <c r="AN42" s="75">
        <f>LOOKUP(AJ42,$B$26:$B$45,$P$26:$P$45)</f>
        <v>0.49748930000000025</v>
      </c>
      <c r="AO42" s="63">
        <f>LOOKUP(AO41,$AB$8:$AF$8,$AB$10:$AD$10)</f>
        <v>0.45</v>
      </c>
      <c r="AP42" s="63">
        <f>LOOKUP(AP41,$AB$8:$AG$8,$AB$10:$AE$10)</f>
        <v>0.5</v>
      </c>
      <c r="AQ42" s="77">
        <f>((AO43-AL43)/(AP42-AO42))*(AN42-AO42)+AL43</f>
        <v>1</v>
      </c>
      <c r="AR42" s="78">
        <f>((AP43-AM43)/(AP42-AO42))*(AN42-AO42)+AM43</f>
        <v>1.0751506419999999</v>
      </c>
      <c r="AS42" s="79">
        <f>((AR42-AQ42)/(AM42-AL42))*(AK42-AL42)+AQ42</f>
        <v>1.0300602568</v>
      </c>
      <c r="AX42" s="153" t="s">
        <v>88</v>
      </c>
      <c r="AY42" s="154">
        <f>LOOKUP(AX43,$AU$19:$AU$23,$AT$19:$AT$24)</f>
        <v>5</v>
      </c>
      <c r="AZ42" s="154"/>
      <c r="BA42" s="154">
        <f>AY42+1</f>
        <v>6</v>
      </c>
      <c r="BB42" s="10"/>
      <c r="BC42" s="10"/>
      <c r="BD42" s="20"/>
      <c r="BF42" s="67" t="s">
        <v>21</v>
      </c>
      <c r="BG42" s="67">
        <f>LOOKUP(BF43,$BF$10:$BF$21,$BE$10:$BE$21)</f>
        <v>5</v>
      </c>
      <c r="BH42" s="67">
        <f>BG42+1</f>
        <v>6</v>
      </c>
      <c r="BI42" s="68"/>
      <c r="BJ42" s="67">
        <f>LOOKUP(BI43,$BF$10:$BI$10,$BF$8:$BK$8)</f>
        <v>4</v>
      </c>
      <c r="BK42" s="67">
        <f>BJ42+1</f>
        <v>5</v>
      </c>
      <c r="BN42" s="69"/>
      <c r="BO42"/>
    </row>
    <row r="43" spans="2:67" s="52" customFormat="1" ht="13.5" customHeight="1" thickBot="1">
      <c r="B43" s="8">
        <v>18</v>
      </c>
      <c r="C43" s="175">
        <f>IF(CálculoMamo2!C83="","",CálculoMamo2!C83)</f>
        <v>49</v>
      </c>
      <c r="D43" s="175">
        <f>IF(CálculoMamo2!D83="","",CálculoMamo2!D83)</f>
        <v>5.3</v>
      </c>
      <c r="E43" s="175">
        <f>IF(CálculoMamo2!E83="","",CálculoMamo2!E83)</f>
        <v>28</v>
      </c>
      <c r="F43" s="175">
        <f>IF(CálculoMamo2!F83="","",CálculoMamo2!F83)</f>
        <v>116</v>
      </c>
      <c r="G43" s="175" t="str">
        <f>IF(CálculoMamo2!G83="","",CálculoMamo2!G83)</f>
        <v>W-Rh</v>
      </c>
      <c r="J43" s="66">
        <f t="shared" si="0"/>
        <v>10.136866593450714</v>
      </c>
      <c r="K43" s="135">
        <f t="shared" si="1"/>
        <v>11.251921918730293</v>
      </c>
      <c r="L43" s="66">
        <f t="shared" si="2"/>
        <v>2.493680781808056</v>
      </c>
      <c r="P43" s="126">
        <f t="shared" si="3"/>
        <v>0.5389994000000002</v>
      </c>
      <c r="Q43" s="124">
        <f t="shared" si="4"/>
        <v>5.8</v>
      </c>
      <c r="R43" s="129">
        <f t="shared" si="5"/>
        <v>28.1</v>
      </c>
      <c r="S43" s="129">
        <f t="shared" si="6"/>
        <v>58.2</v>
      </c>
      <c r="T43" s="132">
        <f t="shared" si="7"/>
        <v>29.600000000000005</v>
      </c>
      <c r="U43" s="133">
        <f>IF(D43="","",IF(C43&lt;50,AI78,AS78))</f>
        <v>1.0575999999999999</v>
      </c>
      <c r="V43" s="133">
        <f>IF(D43="","",BN76)</f>
        <v>0.2228</v>
      </c>
      <c r="W43" s="134">
        <f t="shared" si="8"/>
        <v>1.044</v>
      </c>
      <c r="X43" s="126">
        <f>BD53</f>
        <v>1.11</v>
      </c>
      <c r="Z43" s="80"/>
      <c r="AB43" s="81">
        <f>HLOOKUP(AE42,$AB$10:$AE$20,AB41)</f>
        <v>0.947</v>
      </c>
      <c r="AC43" s="82">
        <f>HLOOKUP(AE42,$AB$10:$AE$20,AC41)</f>
        <v>1.004</v>
      </c>
      <c r="AD43" s="83"/>
      <c r="AE43" s="81">
        <f>HLOOKUP(AF42,$AB$10:$AE$20,AB41)</f>
        <v>0.948</v>
      </c>
      <c r="AF43" s="82">
        <f>HLOOKUP(AF42,$AB$10:$AE$20,AC41)</f>
        <v>1.004</v>
      </c>
      <c r="AH43" s="57"/>
      <c r="AJ43" s="80"/>
      <c r="AL43" s="87">
        <f>HLOOKUP(AO42,$AK$10:$AN$20,AL41)</f>
        <v>1</v>
      </c>
      <c r="AM43" s="85">
        <f>HLOOKUP(AO42,$AK$10:$AN$20,AM41)</f>
        <v>1.078</v>
      </c>
      <c r="AN43" s="86"/>
      <c r="AO43" s="87">
        <f>HLOOKUP(AP42,$AK$10:$AN$20,AL41)</f>
        <v>1</v>
      </c>
      <c r="AP43" s="88">
        <f>HLOOKUP(AP42,$AK$10:$AN$20,AM41)</f>
        <v>1.075</v>
      </c>
      <c r="AR43" s="57"/>
      <c r="AS43" s="69"/>
      <c r="AW43" s="52">
        <v>13</v>
      </c>
      <c r="AX43" s="155">
        <f>LOOKUP(AW43,$B$26:$B$45,$P$26:$P$45)</f>
        <v>0.5572493000000001</v>
      </c>
      <c r="AY43" s="149">
        <f>LOOKUP(AY42,$AT$19:$AT$24,$AU$19:$AU$23)</f>
        <v>0.5</v>
      </c>
      <c r="AZ43" s="149"/>
      <c r="BA43" s="149">
        <f>LOOKUP(BA42,$AT$19:$AT$24,$AU$19:$AU$23)</f>
        <v>0.6</v>
      </c>
      <c r="BB43" s="149">
        <f>LOOKUP(AY43,$AU$19:$AU$23,$AV$19:$AV$23)</f>
        <v>1.11</v>
      </c>
      <c r="BC43" s="149">
        <f>LOOKUP(BA43,$AU$19:$AU$23,$AV$19:$AV$23)</f>
        <v>1.11</v>
      </c>
      <c r="BD43" s="155">
        <f>IF(AX43=AT47,AU47,((BC43-BB43)/(BA43-AY43))*(AX43-AY43)+BB43)</f>
        <v>1.11</v>
      </c>
      <c r="BE43" s="69">
        <v>7</v>
      </c>
      <c r="BF43" s="106">
        <f>LOOKUP(BE43,$B$26:$B$45,$Q$26:$Q$45)</f>
        <v>4.6</v>
      </c>
      <c r="BG43" s="107">
        <f>LOOKUP(BG42,$BE$10:$BE$21,$BF$10:$BF$21)</f>
        <v>4.5</v>
      </c>
      <c r="BH43" s="107">
        <f>LOOKUP(BH42,$BE$10:$BE$21,$BF$10:$BF$21)</f>
        <v>5</v>
      </c>
      <c r="BI43" s="106">
        <f>LOOKUP(BE43,$B$26:$B$45,$P$26:$P$45)</f>
        <v>0.5572493000000001</v>
      </c>
      <c r="BJ43" s="94">
        <f>LOOKUP(BJ42,$BF$8:$BK$8,$BF$10:$BI$10)</f>
        <v>0.5</v>
      </c>
      <c r="BK43" s="94">
        <f>LOOKUP(BK42,$BF$8:$BK$8,$BF$10:$BI$10)</f>
        <v>0.55</v>
      </c>
      <c r="BL43" s="108">
        <f>((BJ44-BG44)/(BK43-BJ43))*(BI43-BJ43)+BG44</f>
        <v>0.285</v>
      </c>
      <c r="BM43" s="109">
        <f>((BK44-BH44)/(BK43-BJ43))*(BI43-BJ43)+BH44</f>
        <v>0.258</v>
      </c>
      <c r="BN43" s="110">
        <f>((BM43-BL43)/(BH43-BG43))*(BF43-BG43)+BL43</f>
        <v>0.2796</v>
      </c>
      <c r="BO43"/>
    </row>
    <row r="44" spans="2:67" s="52" customFormat="1" ht="13.5" customHeight="1" thickBot="1">
      <c r="B44" s="8">
        <v>19</v>
      </c>
      <c r="C44" s="175">
        <f>IF(CálculoMamo2!C84="","",CálculoMamo2!C84)</f>
        <v>49</v>
      </c>
      <c r="D44" s="175">
        <f>IF(CálculoMamo2!D84="","",CálculoMamo2!D84)</f>
        <v>5.3</v>
      </c>
      <c r="E44" s="175">
        <f>IF(CálculoMamo2!E84="","",CálculoMamo2!E84)</f>
        <v>28</v>
      </c>
      <c r="F44" s="175">
        <f>IF(CálculoMamo2!F84="","",CálculoMamo2!F84)</f>
        <v>116</v>
      </c>
      <c r="G44" s="175" t="str">
        <f>IF(CálculoMamo2!G84="","",CálculoMamo2!G84)</f>
        <v>W-Rh</v>
      </c>
      <c r="J44" s="66">
        <f t="shared" si="0"/>
        <v>10.136866593450714</v>
      </c>
      <c r="K44" s="135">
        <f t="shared" si="1"/>
        <v>11.251921918730293</v>
      </c>
      <c r="L44" s="66">
        <f t="shared" si="2"/>
        <v>2.493680781808056</v>
      </c>
      <c r="P44" s="126">
        <f t="shared" si="3"/>
        <v>0.5389994000000002</v>
      </c>
      <c r="Q44" s="124">
        <f t="shared" si="4"/>
        <v>5.8</v>
      </c>
      <c r="R44" s="129">
        <f t="shared" si="5"/>
        <v>28.1</v>
      </c>
      <c r="S44" s="129">
        <f t="shared" si="6"/>
        <v>58.2</v>
      </c>
      <c r="T44" s="132">
        <f t="shared" si="7"/>
        <v>29.600000000000005</v>
      </c>
      <c r="U44" s="133">
        <f>IF(D44="","",IF(C44&lt;50,AI81,AS81))</f>
        <v>1.0575999999999999</v>
      </c>
      <c r="V44" s="133">
        <f>IF(D44="","",BN79)</f>
        <v>0.2228</v>
      </c>
      <c r="W44" s="134">
        <f t="shared" si="8"/>
        <v>1.044</v>
      </c>
      <c r="X44" s="126">
        <f>BD55</f>
        <v>1.11</v>
      </c>
      <c r="AA44" s="67" t="s">
        <v>21</v>
      </c>
      <c r="AB44" s="67">
        <f>LOOKUP(AA45,$AB$10:$AB$20,$AA$10:$AA$20)</f>
        <v>4</v>
      </c>
      <c r="AC44" s="67">
        <f>AB44+1</f>
        <v>5</v>
      </c>
      <c r="AD44" s="68"/>
      <c r="AE44" s="67">
        <f>LOOKUP(AD45,$AB$10:$AE$10,$AB$8:$AG$8)</f>
        <v>4</v>
      </c>
      <c r="AF44" s="67">
        <f>AE44+1</f>
        <v>5</v>
      </c>
      <c r="AI44" s="69"/>
      <c r="AK44" s="67" t="s">
        <v>21</v>
      </c>
      <c r="AL44" s="67">
        <f>LOOKUP(AK45,$AK$10:$AK$20,$AJ$10:$AJ$20)</f>
        <v>4</v>
      </c>
      <c r="AM44" s="67">
        <f>AL44+1</f>
        <v>5</v>
      </c>
      <c r="AN44" s="68"/>
      <c r="AO44" s="67">
        <f>LOOKUP(AN45,$AB$10:$AE$10,$AB$8:$AG$8)</f>
        <v>4</v>
      </c>
      <c r="AP44" s="67">
        <f>AO44+1</f>
        <v>5</v>
      </c>
      <c r="AS44" s="69"/>
      <c r="AX44" s="153" t="s">
        <v>88</v>
      </c>
      <c r="AY44" s="154">
        <f>LOOKUP(AX45,$AU$19:$AU$23,$AT$19:$AT$24)</f>
        <v>5</v>
      </c>
      <c r="AZ44" s="154"/>
      <c r="BA44" s="154">
        <f>AY44+1</f>
        <v>6</v>
      </c>
      <c r="BB44" s="10"/>
      <c r="BC44" s="10"/>
      <c r="BD44" s="20"/>
      <c r="BE44" s="80"/>
      <c r="BG44" s="111">
        <f>HLOOKUP(BJ43,$BF$10:$BI$21,BG42)</f>
        <v>0.285</v>
      </c>
      <c r="BH44" s="112">
        <f>HLOOKUP(BJ43,$BF$10:$BI$21,BH42)</f>
        <v>0.258</v>
      </c>
      <c r="BI44" s="113"/>
      <c r="BJ44" s="114">
        <f>HLOOKUP(BK43,$BF$10:$BI$21,BG42)</f>
        <v>0.285</v>
      </c>
      <c r="BK44" s="115">
        <f>HLOOKUP(BK43,$BF$10:$BI$21,BH42)</f>
        <v>0.258</v>
      </c>
      <c r="BM44" s="57"/>
      <c r="BN44" s="69"/>
      <c r="BO44"/>
    </row>
    <row r="45" spans="2:67" s="52" customFormat="1" ht="15" customHeight="1" thickBot="1">
      <c r="B45" s="8">
        <v>20</v>
      </c>
      <c r="C45" s="175">
        <f>IF(CálculoMamo2!C85="","",CálculoMamo2!C85)</f>
        <v>49</v>
      </c>
      <c r="D45" s="175">
        <f>IF(CálculoMamo2!D85="","",CálculoMamo2!D85)</f>
        <v>5.3</v>
      </c>
      <c r="E45" s="175">
        <f>IF(CálculoMamo2!E85="","",CálculoMamo2!E85)</f>
        <v>28</v>
      </c>
      <c r="F45" s="175">
        <f>IF(CálculoMamo2!F85="","",CálculoMamo2!F85)</f>
        <v>116</v>
      </c>
      <c r="G45" s="175" t="str">
        <f>IF(CálculoMamo2!G85="","",CálculoMamo2!G85)</f>
        <v>W-Rh</v>
      </c>
      <c r="J45" s="66">
        <f t="shared" si="0"/>
        <v>10.136866593450714</v>
      </c>
      <c r="K45" s="135">
        <f t="shared" si="1"/>
        <v>11.251921918730293</v>
      </c>
      <c r="L45" s="66">
        <f t="shared" si="2"/>
        <v>2.493680781808056</v>
      </c>
      <c r="P45" s="126">
        <f t="shared" si="3"/>
        <v>0.5389994000000002</v>
      </c>
      <c r="Q45" s="124">
        <f t="shared" si="4"/>
        <v>5.8</v>
      </c>
      <c r="R45" s="129">
        <f t="shared" si="5"/>
        <v>28.1</v>
      </c>
      <c r="S45" s="129">
        <f t="shared" si="6"/>
        <v>58.2</v>
      </c>
      <c r="T45" s="132">
        <f t="shared" si="7"/>
        <v>29.600000000000005</v>
      </c>
      <c r="U45" s="133">
        <f>IF(D45="","",IF(C45&lt;50,AI84,AS84))</f>
        <v>1.0575999999999999</v>
      </c>
      <c r="V45" s="133">
        <f>IF(D45="","",BN82)</f>
        <v>0.2228</v>
      </c>
      <c r="W45" s="134">
        <f t="shared" si="8"/>
        <v>1.044</v>
      </c>
      <c r="X45" s="126">
        <f>BD57</f>
        <v>1.11</v>
      </c>
      <c r="Z45" s="69">
        <v>7</v>
      </c>
      <c r="AA45" s="70">
        <f>LOOKUP(Z45,$B$26:$B$45,$Q$26:$Q$45)</f>
        <v>4.6</v>
      </c>
      <c r="AB45" s="71">
        <f>LOOKUP(AB44,$AA$10:$AA$20,$AB$10:$AB$20)</f>
        <v>4</v>
      </c>
      <c r="AC45" s="71">
        <f>LOOKUP(AC44,$AA$10:$AA$20,$AB$10:$AB$20)</f>
        <v>5</v>
      </c>
      <c r="AD45" s="70">
        <f>LOOKUP(Z45,$B$26:$B$45,$P$26:$P$45)</f>
        <v>0.5572493000000001</v>
      </c>
      <c r="AE45" s="60">
        <f>LOOKUP(AE44,$AB$8:$AF$8,$AB$10:$AD$10)</f>
        <v>0.5</v>
      </c>
      <c r="AF45" s="60">
        <f>LOOKUP(AF44,$AB$8:$AG$8,$AB$10:$AE$10)</f>
        <v>0.55</v>
      </c>
      <c r="AG45" s="72">
        <f>((AE46-AB46)/(AF45-AE45))*(AD45-AE45)+AB46</f>
        <v>0.948</v>
      </c>
      <c r="AH45" s="73">
        <f>((AF46-AC46)/(AF45-AE45))*(AD45-AE45)+AC46</f>
        <v>1.004</v>
      </c>
      <c r="AI45" s="74">
        <f>((AH45-AG45)/(AC45-AB45))*(AA45-AB45)+AG45</f>
        <v>0.9815999999999999</v>
      </c>
      <c r="AJ45" s="69">
        <v>7</v>
      </c>
      <c r="AK45" s="75">
        <f>LOOKUP(AJ45,$B$26:$B$45,$Q$26:$Q$45)</f>
        <v>4.6</v>
      </c>
      <c r="AL45" s="76">
        <f>LOOKUP(AL44,$AJ$10:$AJ$20,$AK$10:$AK$20)</f>
        <v>4</v>
      </c>
      <c r="AM45" s="76">
        <f>LOOKUP(AM44,$AJ$10:$AJ$20,$AK$10:$AK$20)</f>
        <v>5</v>
      </c>
      <c r="AN45" s="75">
        <f>LOOKUP(AJ45,$B$26:$B$45,$P$26:$P$45)</f>
        <v>0.5572493000000001</v>
      </c>
      <c r="AO45" s="63">
        <f>LOOKUP(AO44,$AB$8:$AF$8,$AB$10:$AD$10)</f>
        <v>0.5</v>
      </c>
      <c r="AP45" s="63">
        <f>LOOKUP(AP44,$AB$8:$AG$8,$AB$10:$AE$10)</f>
        <v>0.55</v>
      </c>
      <c r="AQ45" s="77">
        <f>((AO46-AL46)/(AP45-AO45))*(AN45-AO45)+AL46</f>
        <v>1</v>
      </c>
      <c r="AR45" s="78">
        <f>((AP46-AM46)/(AP45-AO45))*(AN45-AO45)+AM46</f>
        <v>1.075</v>
      </c>
      <c r="AS45" s="79">
        <f>((AR45-AQ45)/(AM45-AL45))*(AK45-AL45)+AQ45</f>
        <v>1.045</v>
      </c>
      <c r="AW45" s="52">
        <v>14</v>
      </c>
      <c r="AX45" s="155">
        <f>LOOKUP(AW45,$B$26:$B$45,$P$26:$P$45)</f>
        <v>0.5572493000000001</v>
      </c>
      <c r="AY45" s="149">
        <f>LOOKUP(AY44,$AT$19:$AT$24,$AU$19:$AU$23)</f>
        <v>0.5</v>
      </c>
      <c r="AZ45" s="149"/>
      <c r="BA45" s="149">
        <f>LOOKUP(BA44,$AT$19:$AT$24,$AU$19:$AU$23)</f>
        <v>0.6</v>
      </c>
      <c r="BB45" s="149">
        <f>LOOKUP(AY45,$AU$19:$AU$23,$AV$19:$AV$23)</f>
        <v>1.11</v>
      </c>
      <c r="BC45" s="149">
        <f>LOOKUP(BA45,$AU$19:$AU$23,$AV$19:$AV$23)</f>
        <v>1.11</v>
      </c>
      <c r="BD45" s="155">
        <f>IF(AX45=AT49,AU49,((BC45-BB45)/(BA45-AY45))*(AX45-AY45)+BB45)</f>
        <v>1.11</v>
      </c>
      <c r="BF45" s="67" t="s">
        <v>21</v>
      </c>
      <c r="BG45" s="67">
        <f>LOOKUP(BF46,$BF$10:$BF$21,$BE$10:$BE$21)</f>
        <v>5</v>
      </c>
      <c r="BH45" s="67">
        <f>BG45+1</f>
        <v>6</v>
      </c>
      <c r="BI45" s="68"/>
      <c r="BJ45" s="67">
        <f>LOOKUP(BI46,$BF$10:$BI$10,$BF$8:$BK$8)</f>
        <v>4</v>
      </c>
      <c r="BK45" s="67">
        <f>BJ45+1</f>
        <v>5</v>
      </c>
      <c r="BN45" s="69"/>
      <c r="BO45"/>
    </row>
    <row r="46" spans="2:67" s="52" customFormat="1" ht="15" customHeight="1" thickBot="1">
      <c r="B46" s="89"/>
      <c r="C46" s="89"/>
      <c r="D46" s="170" t="s">
        <v>95</v>
      </c>
      <c r="E46" s="171">
        <f>IF(D26="","",AVERAGE(E26:E45))</f>
        <v>27.45</v>
      </c>
      <c r="F46" s="171">
        <f>IF(E26="","",AVERAGE(F26:F45))</f>
        <v>112.8</v>
      </c>
      <c r="G46" s="89"/>
      <c r="H46" s="89"/>
      <c r="I46" s="89"/>
      <c r="J46" s="89"/>
      <c r="K46" s="89"/>
      <c r="L46" s="89"/>
      <c r="P46" s="89"/>
      <c r="Q46" s="89"/>
      <c r="R46" s="89"/>
      <c r="S46" s="89"/>
      <c r="T46" s="89"/>
      <c r="U46" s="89"/>
      <c r="V46" s="89"/>
      <c r="W46" s="89"/>
      <c r="X46" s="89"/>
      <c r="Z46" s="80"/>
      <c r="AB46" s="81">
        <f>HLOOKUP(AE45,$AB$10:$AE$20,AB44)</f>
        <v>0.948</v>
      </c>
      <c r="AC46" s="82">
        <f>HLOOKUP(AE45,$AB$10:$AE$20,AC44)</f>
        <v>1.004</v>
      </c>
      <c r="AD46" s="83"/>
      <c r="AE46" s="81">
        <f>HLOOKUP(AF45,$AB$10:$AE$20,AB44)</f>
        <v>0.948</v>
      </c>
      <c r="AF46" s="82">
        <f>HLOOKUP(AF45,$AB$10:$AE$20,AC44)</f>
        <v>1.004</v>
      </c>
      <c r="AH46" s="57"/>
      <c r="AJ46" s="80"/>
      <c r="AL46" s="87">
        <f>HLOOKUP(AO45,$AK$10:$AN$20,AL44)</f>
        <v>1</v>
      </c>
      <c r="AM46" s="85">
        <f>HLOOKUP(AO45,$AK$10:$AN$20,AM44)</f>
        <v>1.075</v>
      </c>
      <c r="AN46" s="86"/>
      <c r="AO46" s="87">
        <f>HLOOKUP(AP45,$AK$10:$AN$20,AL44)</f>
        <v>1</v>
      </c>
      <c r="AP46" s="88">
        <f>HLOOKUP(AP45,$AK$10:$AN$20,AM44)</f>
        <v>1.075</v>
      </c>
      <c r="AR46" s="57"/>
      <c r="AS46" s="69"/>
      <c r="AX46" s="153" t="s">
        <v>88</v>
      </c>
      <c r="AY46" s="154">
        <f>LOOKUP(AX47,$AU$19:$AU$23,$AT$19:$AT$24)</f>
        <v>5</v>
      </c>
      <c r="AZ46" s="154"/>
      <c r="BA46" s="154">
        <f>AY46+1</f>
        <v>6</v>
      </c>
      <c r="BB46" s="10"/>
      <c r="BC46" s="10"/>
      <c r="BD46" s="20"/>
      <c r="BE46" s="69">
        <v>8</v>
      </c>
      <c r="BF46" s="106">
        <f>LOOKUP(BE46,$B$26:$B$45,$Q$26:$Q$45)</f>
        <v>4.9</v>
      </c>
      <c r="BG46" s="107">
        <f>LOOKUP(BG45,$BE$10:$BE$21,$BF$10:$BF$21)</f>
        <v>4.5</v>
      </c>
      <c r="BH46" s="107">
        <f>LOOKUP(BH45,$BE$10:$BE$21,$BF$10:$BF$21)</f>
        <v>5</v>
      </c>
      <c r="BI46" s="106">
        <f>LOOKUP(BE46,$B$26:$B$45,$P$26:$P$45)</f>
        <v>0.5572493000000001</v>
      </c>
      <c r="BJ46" s="94">
        <f>LOOKUP(BJ45,$BF$8:$BK$8,$BF$10:$BI$10)</f>
        <v>0.5</v>
      </c>
      <c r="BK46" s="94">
        <f>LOOKUP(BK45,$BF$8:$BK$8,$BF$10:$BI$10)</f>
        <v>0.55</v>
      </c>
      <c r="BL46" s="108">
        <f>((BJ47-BG47)/(BK46-BJ46))*(BI46-BJ46)+BG47</f>
        <v>0.285</v>
      </c>
      <c r="BM46" s="109">
        <f>((BK47-BH47)/(BK46-BJ46))*(BI46-BJ46)+BH47</f>
        <v>0.258</v>
      </c>
      <c r="BN46" s="110">
        <f>((BM46-BL46)/(BH46-BG46))*(BF46-BG46)+BL46</f>
        <v>0.26339999999999997</v>
      </c>
      <c r="BO46"/>
    </row>
    <row r="47" spans="2:67" s="52" customFormat="1" ht="12.75" customHeight="1" thickBot="1">
      <c r="B47" s="89"/>
      <c r="C47" s="89"/>
      <c r="D47" s="163"/>
      <c r="E47" s="169"/>
      <c r="F47" s="169"/>
      <c r="G47" s="89"/>
      <c r="H47" s="89"/>
      <c r="I47" s="89"/>
      <c r="J47" s="89"/>
      <c r="K47" s="89"/>
      <c r="L47" s="89"/>
      <c r="P47" s="90"/>
      <c r="Q47"/>
      <c r="R47"/>
      <c r="S47"/>
      <c r="T47"/>
      <c r="U47"/>
      <c r="V47"/>
      <c r="W47"/>
      <c r="X47"/>
      <c r="AA47" s="67" t="s">
        <v>21</v>
      </c>
      <c r="AB47" s="67">
        <f>LOOKUP(AA48,$AB$10:$AB$20,$AA$10:$AA$20)</f>
        <v>4</v>
      </c>
      <c r="AC47" s="67">
        <f>AB47+1</f>
        <v>5</v>
      </c>
      <c r="AD47" s="68"/>
      <c r="AE47" s="67">
        <f>LOOKUP(AD48,$AB$10:$AE$10,$AB$8:$AG$8)</f>
        <v>4</v>
      </c>
      <c r="AF47" s="67">
        <f>AE47+1</f>
        <v>5</v>
      </c>
      <c r="AI47" s="69"/>
      <c r="AK47" s="67" t="s">
        <v>21</v>
      </c>
      <c r="AL47" s="67">
        <f>LOOKUP(AK48,$AK$10:$AK$20,$AJ$10:$AJ$20)</f>
        <v>4</v>
      </c>
      <c r="AM47" s="67">
        <f>AL47+1</f>
        <v>5</v>
      </c>
      <c r="AN47" s="68"/>
      <c r="AO47" s="67">
        <f>LOOKUP(AN48,$AB$10:$AE$10,$AB$8:$AG$8)</f>
        <v>4</v>
      </c>
      <c r="AP47" s="67">
        <f>AO47+1</f>
        <v>5</v>
      </c>
      <c r="AS47" s="69"/>
      <c r="AW47" s="52">
        <v>15</v>
      </c>
      <c r="AX47" s="155">
        <f>LOOKUP(AW47,$B$26:$B$45,$P$26:$P$45)</f>
        <v>0.5389994000000002</v>
      </c>
      <c r="AY47" s="149">
        <f>LOOKUP(AY46,$AT$19:$AT$24,$AU$19:$AU$23)</f>
        <v>0.5</v>
      </c>
      <c r="AZ47" s="149"/>
      <c r="BA47" s="149">
        <f>LOOKUP(BA46,$AT$19:$AT$24,$AU$19:$AU$23)</f>
        <v>0.6</v>
      </c>
      <c r="BB47" s="149">
        <f>LOOKUP(AY47,$AU$19:$AU$23,$AV$19:$AV$23)</f>
        <v>1.11</v>
      </c>
      <c r="BC47" s="149">
        <f>LOOKUP(BA47,$AU$19:$AU$23,$AV$19:$AV$23)</f>
        <v>1.11</v>
      </c>
      <c r="BD47" s="155">
        <f>IF(AX47=AT51,AU51,((BC47-BB47)/(BA47-AY47))*(AX47-AY47)+BB47)</f>
        <v>1.11</v>
      </c>
      <c r="BE47" s="80"/>
      <c r="BG47" s="111">
        <f>HLOOKUP(BJ46,$BF$10:$BI$21,BG45)</f>
        <v>0.285</v>
      </c>
      <c r="BH47" s="112">
        <f>HLOOKUP(BJ46,$BF$10:$BI$21,BH45)</f>
        <v>0.258</v>
      </c>
      <c r="BI47" s="113"/>
      <c r="BJ47" s="114">
        <f>HLOOKUP(BK46,$BF$10:$BI$21,BG45)</f>
        <v>0.285</v>
      </c>
      <c r="BK47" s="115">
        <f>HLOOKUP(BK46,$BF$10:$BI$21,BH45)</f>
        <v>0.258</v>
      </c>
      <c r="BM47" s="57"/>
      <c r="BN47" s="69"/>
      <c r="BO47"/>
    </row>
    <row r="48" spans="2:67" s="52" customFormat="1" ht="25.5" customHeight="1" thickBot="1">
      <c r="B48" s="89"/>
      <c r="C48"/>
      <c r="D48"/>
      <c r="E48" s="158"/>
      <c r="F48" s="119"/>
      <c r="G48" s="157" t="s">
        <v>34</v>
      </c>
      <c r="H48" s="141" t="s">
        <v>81</v>
      </c>
      <c r="I48" s="157" t="s">
        <v>79</v>
      </c>
      <c r="J48" s="249" t="s">
        <v>82</v>
      </c>
      <c r="K48" s="249"/>
      <c r="O48" s="47"/>
      <c r="P48" s="10"/>
      <c r="Q48"/>
      <c r="R48"/>
      <c r="S48"/>
      <c r="T48"/>
      <c r="U48"/>
      <c r="V48"/>
      <c r="W48"/>
      <c r="X48"/>
      <c r="Z48" s="69">
        <v>8</v>
      </c>
      <c r="AA48" s="70">
        <f>LOOKUP(Z48,$B$26:$B$45,$Q$26:$Q$45)</f>
        <v>4.9</v>
      </c>
      <c r="AB48" s="71">
        <f>LOOKUP(AB47,$AA$10:$AA$20,$AB$10:$AB$20)</f>
        <v>4</v>
      </c>
      <c r="AC48" s="71">
        <f>LOOKUP(AC47,$AA$10:$AA$20,$AB$10:$AB$20)</f>
        <v>5</v>
      </c>
      <c r="AD48" s="70">
        <f>LOOKUP(Z48,$B$26:$B$45,$P$26:$P$45)</f>
        <v>0.5572493000000001</v>
      </c>
      <c r="AE48" s="60">
        <f>LOOKUP(AE47,$AB$8:$AF$8,$AB$10:$AD$10)</f>
        <v>0.5</v>
      </c>
      <c r="AF48" s="60">
        <f>LOOKUP(AF47,$AB$8:$AG$8,$AB$10:$AE$10)</f>
        <v>0.55</v>
      </c>
      <c r="AG48" s="72">
        <f>((AE49-AB49)/(AF48-AE48))*(AD48-AE48)+AB49</f>
        <v>0.948</v>
      </c>
      <c r="AH48" s="73">
        <f>((AF49-AC49)/(AF48-AE48))*(AD48-AE48)+AC49</f>
        <v>1.004</v>
      </c>
      <c r="AI48" s="74">
        <f>((AH48-AG48)/(AC48-AB48))*(AA48-AB48)+AG48</f>
        <v>0.9984000000000001</v>
      </c>
      <c r="AJ48" s="69">
        <v>8</v>
      </c>
      <c r="AK48" s="75">
        <f>LOOKUP(AJ48,$B$26:$B$45,$Q$26:$Q$45)</f>
        <v>4.9</v>
      </c>
      <c r="AL48" s="76">
        <f>LOOKUP(AL47,$AJ$10:$AJ$20,$AK$10:$AK$20)</f>
        <v>4</v>
      </c>
      <c r="AM48" s="76">
        <f>LOOKUP(AM47,$AJ$10:$AJ$20,$AK$10:$AK$20)</f>
        <v>5</v>
      </c>
      <c r="AN48" s="75">
        <f>LOOKUP(AJ48,$B$26:$B$45,$P$26:$P$45)</f>
        <v>0.5572493000000001</v>
      </c>
      <c r="AO48" s="63">
        <f>LOOKUP(AO47,$AB$8:$AF$8,$AB$10:$AD$10)</f>
        <v>0.5</v>
      </c>
      <c r="AP48" s="63">
        <f>LOOKUP(AP47,$AB$8:$AG$8,$AB$10:$AE$10)</f>
        <v>0.55</v>
      </c>
      <c r="AQ48" s="77">
        <f>((AO49-AL49)/(AP48-AO48))*(AN48-AO48)+AL49</f>
        <v>1</v>
      </c>
      <c r="AR48" s="78">
        <f>((AP49-AM49)/(AP48-AO48))*(AN48-AO48)+AM49</f>
        <v>1.075</v>
      </c>
      <c r="AS48" s="79">
        <f>((AR48-AQ48)/(AM48-AL48))*(AK48-AL48)+AQ48</f>
        <v>1.0675</v>
      </c>
      <c r="AX48" s="153" t="s">
        <v>88</v>
      </c>
      <c r="AY48" s="154">
        <f>LOOKUP(AX49,$AU$19:$AU$23,$AT$19:$AT$24)</f>
        <v>5</v>
      </c>
      <c r="AZ48" s="154"/>
      <c r="BA48" s="154">
        <f>AY48+1</f>
        <v>6</v>
      </c>
      <c r="BB48" s="10"/>
      <c r="BC48" s="10"/>
      <c r="BD48" s="20"/>
      <c r="BF48" s="67" t="s">
        <v>21</v>
      </c>
      <c r="BG48" s="67">
        <f>LOOKUP(BF49,$BF$10:$BF$21,$BE$10:$BE$21)</f>
        <v>6</v>
      </c>
      <c r="BH48" s="67">
        <f>BG48+1</f>
        <v>7</v>
      </c>
      <c r="BI48" s="68"/>
      <c r="BJ48" s="67">
        <f>LOOKUP(BI49,$BF$10:$BI$10,$BF$8:$BK$8)</f>
        <v>4</v>
      </c>
      <c r="BK48" s="67">
        <f>BJ48+1</f>
        <v>5</v>
      </c>
      <c r="BN48" s="69"/>
      <c r="BO48"/>
    </row>
    <row r="49" spans="2:67" s="52" customFormat="1" ht="13.5" customHeight="1" thickBot="1">
      <c r="B49" s="90"/>
      <c r="C49"/>
      <c r="D49"/>
      <c r="F49" s="136" t="s">
        <v>94</v>
      </c>
      <c r="G49" s="137">
        <f>IF(J26="","",AVERAGE(J26:J45))</f>
        <v>8.340608572557088</v>
      </c>
      <c r="H49" s="159">
        <f>IF(K26="","",AVERAGE(K26:K45))</f>
        <v>9.25797340233132</v>
      </c>
      <c r="I49" s="137">
        <f>IF(L26="","",AVERAGE(L26:L45))</f>
        <v>2.1705535462504635</v>
      </c>
      <c r="J49" s="247">
        <f>IF(Q26="","",AVERAGE(Q26:Q45))</f>
        <v>5.4449999999999985</v>
      </c>
      <c r="K49" s="250"/>
      <c r="M49" s="47"/>
      <c r="N49" s="47"/>
      <c r="O49" s="47"/>
      <c r="P49" s="47"/>
      <c r="Q49" s="47"/>
      <c r="R49" s="47"/>
      <c r="S49" s="47"/>
      <c r="T49" s="47"/>
      <c r="U49" s="47"/>
      <c r="V49" s="47"/>
      <c r="W49" s="47"/>
      <c r="X49" s="47"/>
      <c r="Z49" s="80"/>
      <c r="AB49" s="81">
        <f>HLOOKUP(AE48,$AB$10:$AE$20,AB47)</f>
        <v>0.948</v>
      </c>
      <c r="AC49" s="82">
        <f>HLOOKUP(AE48,$AB$10:$AE$20,AC47)</f>
        <v>1.004</v>
      </c>
      <c r="AD49" s="83"/>
      <c r="AE49" s="81">
        <f>HLOOKUP(AF48,$AB$10:$AE$20,AB47)</f>
        <v>0.948</v>
      </c>
      <c r="AF49" s="82">
        <f>HLOOKUP(AF48,$AB$10:$AE$20,AC47)</f>
        <v>1.004</v>
      </c>
      <c r="AH49" s="57"/>
      <c r="AJ49" s="80"/>
      <c r="AL49" s="87">
        <f>HLOOKUP(AO48,$AK$10:$AN$20,AL47)</f>
        <v>1</v>
      </c>
      <c r="AM49" s="85">
        <f>HLOOKUP(AO48,$AK$10:$AN$20,AM47)</f>
        <v>1.075</v>
      </c>
      <c r="AN49" s="86"/>
      <c r="AO49" s="87">
        <f>HLOOKUP(AP48,$AK$10:$AN$20,AL47)</f>
        <v>1</v>
      </c>
      <c r="AP49" s="88">
        <f>HLOOKUP(AP48,$AK$10:$AN$20,AM47)</f>
        <v>1.075</v>
      </c>
      <c r="AR49" s="57"/>
      <c r="AS49" s="69"/>
      <c r="AW49" s="52">
        <v>16</v>
      </c>
      <c r="AX49" s="155">
        <f>LOOKUP(AW49,$B$26:$B$45,$P$26:$P$45)</f>
        <v>0.5283994000000002</v>
      </c>
      <c r="AY49" s="149">
        <f>LOOKUP(AY48,$AT$19:$AT$24,$AU$19:$AU$23)</f>
        <v>0.5</v>
      </c>
      <c r="AZ49" s="149"/>
      <c r="BA49" s="149">
        <f>LOOKUP(BA48,$AT$19:$AT$24,$AU$19:$AU$23)</f>
        <v>0.6</v>
      </c>
      <c r="BB49" s="149">
        <f>LOOKUP(AY49,$AU$19:$AU$23,$AV$19:$AV$23)</f>
        <v>1.11</v>
      </c>
      <c r="BC49" s="149">
        <f>LOOKUP(BA49,$AU$19:$AU$23,$AV$19:$AV$23)</f>
        <v>1.11</v>
      </c>
      <c r="BD49" s="155">
        <f>IF(AX49=AT53,AU53,((BC49-BB49)/(BA49-AY49))*(AX49-AY49)+BB49)</f>
        <v>1.11</v>
      </c>
      <c r="BE49" s="69">
        <v>9</v>
      </c>
      <c r="BF49" s="106">
        <f>LOOKUP(BE49,$B$26:$B$45,$Q$26:$Q$45)</f>
        <v>5.3</v>
      </c>
      <c r="BG49" s="107">
        <f>LOOKUP(BG48,$BE$10:$BE$21,$BF$10:$BF$21)</f>
        <v>5</v>
      </c>
      <c r="BH49" s="107">
        <f>LOOKUP(BH48,$BE$10:$BE$21,$BF$10:$BF$21)</f>
        <v>6</v>
      </c>
      <c r="BI49" s="106">
        <f>LOOKUP(BE49,$B$26:$B$45,$P$26:$P$45)</f>
        <v>0.5572493000000001</v>
      </c>
      <c r="BJ49" s="94">
        <f>LOOKUP(BJ48,$BF$8:$BK$8,$BF$10:$BI$10)</f>
        <v>0.5</v>
      </c>
      <c r="BK49" s="94">
        <f>LOOKUP(BK48,$BF$8:$BK$8,$BF$10:$BI$10)</f>
        <v>0.55</v>
      </c>
      <c r="BL49" s="108">
        <f>((BJ50-BG50)/(BK49-BJ49))*(BI49-BJ49)+BG50</f>
        <v>0.258</v>
      </c>
      <c r="BM49" s="109">
        <f>((BK50-BH50)/(BK49-BJ49))*(BI49-BJ49)+BH50</f>
        <v>0.214</v>
      </c>
      <c r="BN49" s="110">
        <f>((BM49-BL49)/(BH49-BG49))*(BF49-BG49)+BL49</f>
        <v>0.24480000000000002</v>
      </c>
      <c r="BO49"/>
    </row>
    <row r="50" spans="2:67" s="52" customFormat="1" ht="13.5" customHeight="1" thickBot="1">
      <c r="B50" s="47"/>
      <c r="C50"/>
      <c r="D50"/>
      <c r="F50" s="136" t="s">
        <v>35</v>
      </c>
      <c r="G50" s="137">
        <f>IF(G49="","",STDEV(J26:J45)*100/G49)</f>
        <v>28.098818225291733</v>
      </c>
      <c r="H50" s="137">
        <f>IF(H49="","",STDEV(K26:K45)*100/H49)</f>
        <v>28.10124559022302</v>
      </c>
      <c r="I50" s="138">
        <f>IF(I49="","",STDEV(L26:L45)*100/I49)</f>
        <v>24.187590797633447</v>
      </c>
      <c r="J50" s="247">
        <f>IF(Q26="","",STDEV(Q26:Q45)*100/J49)</f>
        <v>8.766862344858858</v>
      </c>
      <c r="K50" s="247"/>
      <c r="M50" s="47"/>
      <c r="N50" s="47"/>
      <c r="O50" s="47"/>
      <c r="P50" s="47"/>
      <c r="Q50" s="47"/>
      <c r="R50" s="47"/>
      <c r="S50" s="47"/>
      <c r="T50" s="47"/>
      <c r="U50" s="47"/>
      <c r="V50" s="47"/>
      <c r="W50" s="47"/>
      <c r="X50" s="47"/>
      <c r="AA50" s="67" t="s">
        <v>21</v>
      </c>
      <c r="AB50" s="67">
        <f>LOOKUP(AA51,$AB$10:$AB$20,$AA$10:$AA$20)</f>
        <v>5</v>
      </c>
      <c r="AC50" s="67">
        <f>AB50+1</f>
        <v>6</v>
      </c>
      <c r="AD50" s="68"/>
      <c r="AE50" s="67">
        <f>LOOKUP(AD51,$AB$10:$AE$10,$AB$8:$AG$8)</f>
        <v>4</v>
      </c>
      <c r="AF50" s="67">
        <f>AE50+1</f>
        <v>5</v>
      </c>
      <c r="AI50" s="69"/>
      <c r="AK50" s="67" t="s">
        <v>21</v>
      </c>
      <c r="AL50" s="67">
        <f>LOOKUP(AK51,$AK$10:$AK$20,$AJ$10:$AJ$20)</f>
        <v>5</v>
      </c>
      <c r="AM50" s="67">
        <f>AL50+1</f>
        <v>6</v>
      </c>
      <c r="AN50" s="68"/>
      <c r="AO50" s="67">
        <f>LOOKUP(AN51,$AB$10:$AE$10,$AB$8:$AG$8)</f>
        <v>4</v>
      </c>
      <c r="AP50" s="67">
        <f>AO50+1</f>
        <v>5</v>
      </c>
      <c r="AS50" s="69"/>
      <c r="AW50" s="52">
        <v>1</v>
      </c>
      <c r="AX50" s="153" t="s">
        <v>88</v>
      </c>
      <c r="AY50" s="154">
        <f>LOOKUP(AX51,$AU$19:$AU$23,$AT$19:$AT$24)</f>
        <v>5</v>
      </c>
      <c r="AZ50" s="154"/>
      <c r="BA50" s="154">
        <f>AY50+1</f>
        <v>6</v>
      </c>
      <c r="BB50" s="10"/>
      <c r="BC50" s="10"/>
      <c r="BD50" s="20"/>
      <c r="BE50" s="80"/>
      <c r="BG50" s="111">
        <f>HLOOKUP(BJ49,$BF$10:$BI$21,BG48)</f>
        <v>0.258</v>
      </c>
      <c r="BH50" s="112">
        <f>HLOOKUP(BJ49,$BF$10:$BI$21,BH48)</f>
        <v>0.214</v>
      </c>
      <c r="BI50" s="113"/>
      <c r="BJ50" s="114">
        <f>HLOOKUP(BK49,$BF$10:$BI$21,BG48)</f>
        <v>0.258</v>
      </c>
      <c r="BK50" s="115">
        <f>HLOOKUP(BK49,$BF$10:$BI$21,BH48)</f>
        <v>0.214</v>
      </c>
      <c r="BM50" s="57"/>
      <c r="BN50" s="69"/>
      <c r="BO50"/>
    </row>
    <row r="51" spans="2:67" s="52" customFormat="1" ht="13.5" customHeight="1" thickBot="1">
      <c r="B51" s="47"/>
      <c r="C51" s="47"/>
      <c r="D51" s="47"/>
      <c r="E51" s="47"/>
      <c r="F51" s="47"/>
      <c r="G51" s="47"/>
      <c r="H51" s="47"/>
      <c r="I51" s="47"/>
      <c r="J51" s="47"/>
      <c r="K51" s="47"/>
      <c r="L51" s="47"/>
      <c r="M51" s="47"/>
      <c r="N51" s="47"/>
      <c r="O51" s="47"/>
      <c r="P51" s="47"/>
      <c r="Q51" s="47"/>
      <c r="R51" s="47"/>
      <c r="S51" s="47"/>
      <c r="T51" s="47"/>
      <c r="U51" s="47"/>
      <c r="V51" s="47"/>
      <c r="W51" s="47"/>
      <c r="X51" s="47"/>
      <c r="Z51" s="69">
        <v>9</v>
      </c>
      <c r="AA51" s="70">
        <f>LOOKUP(Z51,$B$26:$B$45,$Q$26:$Q$45)</f>
        <v>5.3</v>
      </c>
      <c r="AB51" s="71">
        <f>LOOKUP(AB50,$AA$10:$AA$20,$AB$10:$AB$20)</f>
        <v>5</v>
      </c>
      <c r="AC51" s="71">
        <f>LOOKUP(AC50,$AA$10:$AA$20,$AB$10:$AB$20)</f>
        <v>6</v>
      </c>
      <c r="AD51" s="70">
        <f>LOOKUP(Z51,$B$26:$B$45,$P$26:$P$45)</f>
        <v>0.5572493000000001</v>
      </c>
      <c r="AE51" s="60">
        <f>LOOKUP(AE50,$AB$8:$AF$8,$AB$10:$AD$10)</f>
        <v>0.5</v>
      </c>
      <c r="AF51" s="60">
        <f>LOOKUP(AF50,$AB$8:$AG$8,$AB$10:$AE$10)</f>
        <v>0.55</v>
      </c>
      <c r="AG51" s="72">
        <f>((AE52-AB52)/(AF51-AE51))*(AD51-AE51)+AB52</f>
        <v>1.004</v>
      </c>
      <c r="AH51" s="73">
        <f>((AF52-AC52)/(AF51-AE51))*(AD51-AE51)+AC52</f>
        <v>1.071</v>
      </c>
      <c r="AI51" s="74">
        <f>((AH51-AG51)/(AC51-AB51))*(AA51-AB51)+AG51</f>
        <v>1.0241</v>
      </c>
      <c r="AJ51" s="69">
        <v>9</v>
      </c>
      <c r="AK51" s="75">
        <f>LOOKUP(AJ51,$B$26:$B$45,$Q$26:$Q$45)</f>
        <v>5.3</v>
      </c>
      <c r="AL51" s="76">
        <f>LOOKUP(AL50,$AJ$10:$AJ$20,$AK$10:$AK$20)</f>
        <v>5</v>
      </c>
      <c r="AM51" s="76">
        <f>LOOKUP(AM50,$AJ$10:$AJ$20,$AK$10:$AK$20)</f>
        <v>6</v>
      </c>
      <c r="AN51" s="75">
        <f>LOOKUP(AJ51,$B$26:$B$45,$P$26:$P$45)</f>
        <v>0.5572493000000001</v>
      </c>
      <c r="AO51" s="63">
        <f>LOOKUP(AO50,$AB$8:$AF$8,$AB$10:$AD$10)</f>
        <v>0.5</v>
      </c>
      <c r="AP51" s="63">
        <f>LOOKUP(AP50,$AB$8:$AG$8,$AB$10:$AE$10)</f>
        <v>0.55</v>
      </c>
      <c r="AQ51" s="77">
        <f>((AO52-AL52)/(AP51-AO51))*(AN51-AO51)+AL52</f>
        <v>1.075</v>
      </c>
      <c r="AR51" s="78">
        <f>((AP52-AM52)/(AP51-AO51))*(AN51-AO51)+AM52</f>
        <v>1.144</v>
      </c>
      <c r="AS51" s="79">
        <f>((AR51-AQ51)/(AM51-AL51))*(AK51-AL51)+AQ51</f>
        <v>1.0957</v>
      </c>
      <c r="AW51" s="52">
        <v>17</v>
      </c>
      <c r="AX51" s="155">
        <f>LOOKUP(AW51,$B$26:$B$45,$P$26:$P$45)</f>
        <v>0.5389994000000002</v>
      </c>
      <c r="AY51" s="149">
        <f>LOOKUP(AY50,$AT$19:$AT$24,$AU$19:$AU$23)</f>
        <v>0.5</v>
      </c>
      <c r="AZ51" s="149"/>
      <c r="BA51" s="149">
        <f>LOOKUP(BA50,$AT$19:$AT$24,$AU$19:$AU$23)</f>
        <v>0.6</v>
      </c>
      <c r="BB51" s="149">
        <f>LOOKUP(AY51,$AU$19:$AU$23,$AV$19:$AV$23)</f>
        <v>1.11</v>
      </c>
      <c r="BC51" s="149">
        <f>LOOKUP(BA51,$AU$19:$AU$23,$AV$19:$AV$23)</f>
        <v>1.11</v>
      </c>
      <c r="BD51" s="155">
        <f>IF(AX51=AT55,AU55,((BC51-BB51)/(BA51-AY51))*(AX51-AY51)+BB51)</f>
        <v>1.11</v>
      </c>
      <c r="BF51" s="67" t="s">
        <v>21</v>
      </c>
      <c r="BG51" s="67">
        <f>LOOKUP(BF52,$BF$10:$BF$21,$BE$10:$BE$21)</f>
        <v>6</v>
      </c>
      <c r="BH51" s="67">
        <f>BG51+1</f>
        <v>7</v>
      </c>
      <c r="BI51" s="68"/>
      <c r="BJ51" s="67">
        <f>LOOKUP(BI52,$BF$10:$BI$10,$BF$8:$BK$8)</f>
        <v>4</v>
      </c>
      <c r="BK51" s="67">
        <f>BJ51+1</f>
        <v>5</v>
      </c>
      <c r="BN51" s="69"/>
      <c r="BO51"/>
    </row>
    <row r="52" spans="2:67" s="52" customFormat="1" ht="13.5" customHeight="1" thickBot="1">
      <c r="B52" s="47"/>
      <c r="C52" s="47"/>
      <c r="D52" s="47"/>
      <c r="E52" s="47"/>
      <c r="F52" s="271" t="s">
        <v>83</v>
      </c>
      <c r="G52" s="272"/>
      <c r="H52" s="272"/>
      <c r="I52" s="272"/>
      <c r="J52" s="272"/>
      <c r="K52" s="47"/>
      <c r="L52" s="47"/>
      <c r="M52" s="47"/>
      <c r="N52" s="47"/>
      <c r="O52" s="47"/>
      <c r="P52" s="47"/>
      <c r="Q52" s="47"/>
      <c r="R52" s="47"/>
      <c r="S52" s="47"/>
      <c r="T52" s="47"/>
      <c r="U52" s="47"/>
      <c r="V52" s="47"/>
      <c r="W52" s="47"/>
      <c r="X52" s="47"/>
      <c r="Z52" s="80"/>
      <c r="AB52" s="81">
        <f>HLOOKUP(AE51,$AB$10:$AE$20,AB50)</f>
        <v>1.004</v>
      </c>
      <c r="AC52" s="82">
        <f>HLOOKUP(AE51,$AB$10:$AE$20,AC50)</f>
        <v>1.071</v>
      </c>
      <c r="AD52" s="83"/>
      <c r="AE52" s="81">
        <f>HLOOKUP(AF51,$AB$10:$AE$20,AB50)</f>
        <v>1.004</v>
      </c>
      <c r="AF52" s="82">
        <f>HLOOKUP(AF51,$AB$10:$AE$20,AC50)</f>
        <v>1.071</v>
      </c>
      <c r="AH52" s="57"/>
      <c r="AJ52" s="80"/>
      <c r="AL52" s="87">
        <f>HLOOKUP(AO51,$AK$10:$AN$20,AL50)</f>
        <v>1.075</v>
      </c>
      <c r="AM52" s="85">
        <f>HLOOKUP(AO51,$AK$10:$AN$20,AM50)</f>
        <v>1.144</v>
      </c>
      <c r="AN52" s="86"/>
      <c r="AO52" s="87">
        <f>HLOOKUP(AP51,$AK$10:$AN$20,AL50)</f>
        <v>1.075</v>
      </c>
      <c r="AP52" s="88">
        <f>HLOOKUP(AP51,$AK$10:$AN$20,AM50)</f>
        <v>1.144</v>
      </c>
      <c r="AR52" s="57"/>
      <c r="AS52" s="69"/>
      <c r="AX52" s="153" t="s">
        <v>88</v>
      </c>
      <c r="AY52" s="154">
        <f>LOOKUP(AX53,$AU$19:$AU$23,$AT$19:$AT$24)</f>
        <v>5</v>
      </c>
      <c r="AZ52" s="154"/>
      <c r="BA52" s="154">
        <f>AY52+1</f>
        <v>6</v>
      </c>
      <c r="BB52" s="10"/>
      <c r="BC52" s="10"/>
      <c r="BD52" s="20"/>
      <c r="BE52" s="69">
        <v>10</v>
      </c>
      <c r="BF52" s="106">
        <f>LOOKUP(BE52,$B$26:$B$45,$Q$26:$Q$45)</f>
        <v>5.4</v>
      </c>
      <c r="BG52" s="107">
        <f>LOOKUP(BG51,$BE$10:$BE$21,$BF$10:$BF$21)</f>
        <v>5</v>
      </c>
      <c r="BH52" s="107">
        <f>LOOKUP(BH51,$BE$10:$BE$21,$BF$10:$BF$21)</f>
        <v>6</v>
      </c>
      <c r="BI52" s="106">
        <f>LOOKUP(BE52,$B$26:$B$45,$P$26:$P$45)</f>
        <v>0.5284993</v>
      </c>
      <c r="BJ52" s="94">
        <f>LOOKUP(BJ51,$BF$8:$BK$8,$BF$10:$BI$10)</f>
        <v>0.5</v>
      </c>
      <c r="BK52" s="94">
        <f>LOOKUP(BK51,$BF$8:$BK$8,$BF$10:$BI$10)</f>
        <v>0.55</v>
      </c>
      <c r="BL52" s="108">
        <f>((BJ53-BG53)/(BK52-BJ52))*(BI52-BJ52)+BG53</f>
        <v>0.258</v>
      </c>
      <c r="BM52" s="109">
        <f>((BK53-BH53)/(BK52-BJ52))*(BI52-BJ52)+BH53</f>
        <v>0.214</v>
      </c>
      <c r="BN52" s="110">
        <f>((BM52-BL52)/(BH52-BG52))*(BF52-BG52)+BL52</f>
        <v>0.24039999999999997</v>
      </c>
      <c r="BO52"/>
    </row>
    <row r="53" spans="2:67" s="52" customFormat="1" ht="13.5" customHeight="1" thickBot="1">
      <c r="B53" s="47"/>
      <c r="C53" s="47"/>
      <c r="D53" s="47"/>
      <c r="E53" s="47"/>
      <c r="F53" s="47"/>
      <c r="G53" s="47"/>
      <c r="H53" s="47"/>
      <c r="I53" s="47"/>
      <c r="J53" s="47"/>
      <c r="K53" s="47"/>
      <c r="L53" s="47"/>
      <c r="M53" s="47"/>
      <c r="N53" s="47"/>
      <c r="O53" s="47"/>
      <c r="P53" s="47"/>
      <c r="Q53" s="47"/>
      <c r="R53" s="47"/>
      <c r="S53" s="47"/>
      <c r="T53" s="47"/>
      <c r="U53" s="47"/>
      <c r="V53" s="47"/>
      <c r="W53" s="47"/>
      <c r="X53" s="47"/>
      <c r="AA53" s="67" t="s">
        <v>21</v>
      </c>
      <c r="AB53" s="67">
        <f>LOOKUP(AA54,$AB$10:$AB$20,$AA$10:$AA$20)</f>
        <v>5</v>
      </c>
      <c r="AC53" s="67">
        <f>AB53+1</f>
        <v>6</v>
      </c>
      <c r="AD53" s="68"/>
      <c r="AE53" s="67">
        <f>LOOKUP(AD54,$AB$10:$AE$10,$AB$8:$AG$8)</f>
        <v>4</v>
      </c>
      <c r="AF53" s="67">
        <f>AE53+1</f>
        <v>5</v>
      </c>
      <c r="AI53" s="69"/>
      <c r="AK53" s="67" t="s">
        <v>21</v>
      </c>
      <c r="AL53" s="67">
        <f>LOOKUP(AK54,$AK$10:$AK$20,$AJ$10:$AJ$20)</f>
        <v>5</v>
      </c>
      <c r="AM53" s="67">
        <f>AL53+1</f>
        <v>6</v>
      </c>
      <c r="AN53" s="68"/>
      <c r="AO53" s="67">
        <f>LOOKUP(AN54,$AB$10:$AE$10,$AB$8:$AG$8)</f>
        <v>4</v>
      </c>
      <c r="AP53" s="67">
        <f>AO53+1</f>
        <v>5</v>
      </c>
      <c r="AS53" s="69"/>
      <c r="AW53" s="52">
        <v>18</v>
      </c>
      <c r="AX53" s="155">
        <f>LOOKUP(AW53,$B$26:$B$45,$P$26:$P$45)</f>
        <v>0.5389994000000002</v>
      </c>
      <c r="AY53" s="149">
        <f>LOOKUP(AY52,$AT$19:$AT$24,$AU$19:$AU$23)</f>
        <v>0.5</v>
      </c>
      <c r="AZ53" s="149"/>
      <c r="BA53" s="149">
        <f>LOOKUP(BA52,$AT$19:$AT$24,$AU$19:$AU$23)</f>
        <v>0.6</v>
      </c>
      <c r="BB53" s="149">
        <f>LOOKUP(AY53,$AU$19:$AU$23,$AV$19:$AV$23)</f>
        <v>1.11</v>
      </c>
      <c r="BC53" s="149">
        <f>LOOKUP(BA53,$AU$19:$AU$23,$AV$19:$AV$23)</f>
        <v>1.11</v>
      </c>
      <c r="BD53" s="155">
        <f>IF(AX53=AT57,AU57,((BC53-BB53)/(BA53-AY53))*(AX53-AY53)+BB53)</f>
        <v>1.11</v>
      </c>
      <c r="BE53" s="80"/>
      <c r="BG53" s="111">
        <f>HLOOKUP(BJ52,$BF$10:$BI$21,BG51)</f>
        <v>0.258</v>
      </c>
      <c r="BH53" s="112">
        <f>HLOOKUP(BJ52,$BF$10:$BI$21,BH51)</f>
        <v>0.214</v>
      </c>
      <c r="BI53" s="113"/>
      <c r="BJ53" s="114">
        <f>HLOOKUP(BK52,$BF$10:$BI$21,BG51)</f>
        <v>0.258</v>
      </c>
      <c r="BK53" s="115">
        <f>HLOOKUP(BK52,$BF$10:$BI$21,BH51)</f>
        <v>0.214</v>
      </c>
      <c r="BM53" s="57"/>
      <c r="BN53" s="69"/>
      <c r="BO53"/>
    </row>
    <row r="54" spans="2:67" s="52" customFormat="1" ht="13.5" customHeight="1" hidden="1" thickBot="1">
      <c r="B54" s="47"/>
      <c r="C54" s="47"/>
      <c r="D54" s="47"/>
      <c r="E54" s="47"/>
      <c r="F54" s="47"/>
      <c r="G54" s="47"/>
      <c r="H54" s="47"/>
      <c r="I54" s="47"/>
      <c r="J54" s="47"/>
      <c r="K54" s="47"/>
      <c r="L54" s="47"/>
      <c r="M54" s="47"/>
      <c r="N54" s="47"/>
      <c r="O54" s="47"/>
      <c r="P54" s="47"/>
      <c r="Q54" s="47"/>
      <c r="R54" s="47"/>
      <c r="S54" s="47"/>
      <c r="T54" s="47"/>
      <c r="U54" s="47"/>
      <c r="V54" s="47"/>
      <c r="W54" s="47"/>
      <c r="X54" s="47"/>
      <c r="Z54" s="69">
        <v>10</v>
      </c>
      <c r="AA54" s="70">
        <f>LOOKUP(Z54,$B$26:$B$45,$Q$26:$Q$45)</f>
        <v>5.4</v>
      </c>
      <c r="AB54" s="71">
        <f>LOOKUP(AB53,$AA$10:$AA$20,$AB$10:$AB$20)</f>
        <v>5</v>
      </c>
      <c r="AC54" s="71">
        <f>LOOKUP(AC53,$AA$10:$AA$20,$AB$10:$AB$20)</f>
        <v>6</v>
      </c>
      <c r="AD54" s="70">
        <f>LOOKUP(Z54,$B$26:$B$45,$P$26:$P$45)</f>
        <v>0.5284993</v>
      </c>
      <c r="AE54" s="60">
        <f>LOOKUP(AE53,$AB$8:$AF$8,$AB$10:$AD$10)</f>
        <v>0.5</v>
      </c>
      <c r="AF54" s="60">
        <f>LOOKUP(AF53,$AB$8:$AG$8,$AB$10:$AE$10)</f>
        <v>0.55</v>
      </c>
      <c r="AG54" s="72">
        <f>((AE55-AB55)/(AF54-AE54))*(AD54-AE54)+AB55</f>
        <v>1.004</v>
      </c>
      <c r="AH54" s="73">
        <f>((AF55-AC55)/(AF54-AE54))*(AD54-AE54)+AC55</f>
        <v>1.071</v>
      </c>
      <c r="AI54" s="74">
        <f>((AH54-AG54)/(AC54-AB54))*(AA54-AB54)+AG54</f>
        <v>1.0308</v>
      </c>
      <c r="AJ54" s="69">
        <v>10</v>
      </c>
      <c r="AK54" s="75">
        <f>LOOKUP(AJ54,$B$26:$B$45,$Q$26:$Q$45)</f>
        <v>5.4</v>
      </c>
      <c r="AL54" s="76">
        <f>LOOKUP(AL53,$AJ$10:$AJ$20,$AK$10:$AK$20)</f>
        <v>5</v>
      </c>
      <c r="AM54" s="76">
        <f>LOOKUP(AM53,$AJ$10:$AJ$20,$AK$10:$AK$20)</f>
        <v>6</v>
      </c>
      <c r="AN54" s="75">
        <f>LOOKUP(AJ54,$B$26:$B$45,$P$26:$P$45)</f>
        <v>0.5284993</v>
      </c>
      <c r="AO54" s="63">
        <f>LOOKUP(AO53,$AB$8:$AF$8,$AB$10:$AD$10)</f>
        <v>0.5</v>
      </c>
      <c r="AP54" s="63">
        <f>LOOKUP(AP53,$AB$8:$AG$8,$AB$10:$AE$10)</f>
        <v>0.55</v>
      </c>
      <c r="AQ54" s="77">
        <f>((AO55-AL55)/(AP54-AO54))*(AN54-AO54)+AL55</f>
        <v>1.075</v>
      </c>
      <c r="AR54" s="78">
        <f>((AP55-AM55)/(AP54-AO54))*(AN54-AO54)+AM55</f>
        <v>1.144</v>
      </c>
      <c r="AS54" s="79">
        <f>((AR54-AQ54)/(AM54-AL54))*(AK54-AL54)+AQ54</f>
        <v>1.1026</v>
      </c>
      <c r="AX54" s="153" t="s">
        <v>88</v>
      </c>
      <c r="AY54" s="154">
        <f>LOOKUP(AX55,$AU$19:$AU$23,$AT$19:$AT$24)</f>
        <v>5</v>
      </c>
      <c r="AZ54" s="154"/>
      <c r="BA54" s="154">
        <f>AY54+1</f>
        <v>6</v>
      </c>
      <c r="BB54" s="10"/>
      <c r="BC54" s="10"/>
      <c r="BD54" s="20"/>
      <c r="BF54" s="67" t="s">
        <v>21</v>
      </c>
      <c r="BG54" s="67">
        <f>LOOKUP(BF55,$BF$10:$BF$21,$BE$10:$BE$21)</f>
        <v>6</v>
      </c>
      <c r="BH54" s="67">
        <f>BG54+1</f>
        <v>7</v>
      </c>
      <c r="BI54" s="68"/>
      <c r="BJ54" s="67">
        <f>LOOKUP(BI55,$BF$10:$BI$10,$BF$8:$BK$8)</f>
        <v>4</v>
      </c>
      <c r="BK54" s="67">
        <f>BJ54+1</f>
        <v>5</v>
      </c>
      <c r="BN54" s="69"/>
      <c r="BO54"/>
    </row>
    <row r="55" spans="1:67" ht="16.5" hidden="1" thickBot="1">
      <c r="A55" s="52"/>
      <c r="B55" s="47"/>
      <c r="C55" s="47"/>
      <c r="D55" s="47"/>
      <c r="E55" s="47"/>
      <c r="F55" s="47"/>
      <c r="G55" s="47"/>
      <c r="H55" s="47"/>
      <c r="I55" s="47"/>
      <c r="J55" s="47"/>
      <c r="K55" s="47"/>
      <c r="L55" s="47"/>
      <c r="M55" s="47"/>
      <c r="N55" s="47"/>
      <c r="O55" s="47"/>
      <c r="P55" s="47"/>
      <c r="Q55" s="47"/>
      <c r="R55" s="47"/>
      <c r="S55" s="47"/>
      <c r="T55" s="47"/>
      <c r="U55" s="47"/>
      <c r="V55" s="47"/>
      <c r="W55" s="47"/>
      <c r="X55" s="47"/>
      <c r="Y55" s="52"/>
      <c r="Z55" s="80"/>
      <c r="AA55" s="52"/>
      <c r="AB55" s="81">
        <f>HLOOKUP(AE54,$AB$10:$AE$20,AB53)</f>
        <v>1.004</v>
      </c>
      <c r="AC55" s="82">
        <f>HLOOKUP(AE54,$AB$10:$AE$20,AC53)</f>
        <v>1.071</v>
      </c>
      <c r="AD55" s="83"/>
      <c r="AE55" s="81">
        <f>HLOOKUP(AF54,$AB$10:$AE$20,AB53)</f>
        <v>1.004</v>
      </c>
      <c r="AF55" s="82">
        <f>HLOOKUP(AF54,$AB$10:$AE$20,AC53)</f>
        <v>1.071</v>
      </c>
      <c r="AG55" s="52"/>
      <c r="AH55" s="57"/>
      <c r="AI55" s="52"/>
      <c r="AJ55" s="80"/>
      <c r="AK55" s="52"/>
      <c r="AL55" s="87">
        <f>HLOOKUP(AO54,$AK$10:$AN$20,AL53)</f>
        <v>1.075</v>
      </c>
      <c r="AM55" s="85">
        <f>HLOOKUP(AO54,$AK$10:$AN$20,AM53)</f>
        <v>1.144</v>
      </c>
      <c r="AN55" s="86"/>
      <c r="AO55" s="87">
        <f>HLOOKUP(AP54,$AK$10:$AN$20,AL53)</f>
        <v>1.075</v>
      </c>
      <c r="AP55" s="88">
        <f>HLOOKUP(AP54,$AK$10:$AN$20,AM53)</f>
        <v>1.144</v>
      </c>
      <c r="AQ55" s="52"/>
      <c r="AR55" s="57"/>
      <c r="AS55" s="69"/>
      <c r="AW55" s="52">
        <v>19</v>
      </c>
      <c r="AX55" s="155">
        <f>LOOKUP(AW55,$B$26:$B$45,$P$26:$P$45)</f>
        <v>0.5389994000000002</v>
      </c>
      <c r="AY55" s="149">
        <f>LOOKUP(AY54,$AT$19:$AT$24,$AU$19:$AU$23)</f>
        <v>0.5</v>
      </c>
      <c r="AZ55" s="149"/>
      <c r="BA55" s="149">
        <f>LOOKUP(BA54,$AT$19:$AT$24,$AU$19:$AU$23)</f>
        <v>0.6</v>
      </c>
      <c r="BB55" s="149">
        <f>LOOKUP(AY55,$AU$19:$AU$23,$AV$19:$AV$23)</f>
        <v>1.11</v>
      </c>
      <c r="BC55" s="149">
        <f>LOOKUP(BA55,$AU$19:$AU$23,$AV$19:$AV$23)</f>
        <v>1.11</v>
      </c>
      <c r="BD55" s="155">
        <f>IF(AX55=AT59,AU59,((BC55-BB55)/(BA55-AY55))*(AX55-AY55)+BB55)</f>
        <v>1.11</v>
      </c>
      <c r="BE55" s="69">
        <v>11</v>
      </c>
      <c r="BF55" s="106">
        <f>LOOKUP(BE55,$B$26:$B$45,$Q$26:$Q$45)</f>
        <v>5.4</v>
      </c>
      <c r="BG55" s="107">
        <f>LOOKUP(BG54,$BE$10:$BE$21,$BF$10:$BF$21)</f>
        <v>5</v>
      </c>
      <c r="BH55" s="107">
        <f>LOOKUP(BH54,$BE$10:$BE$21,$BF$10:$BF$21)</f>
        <v>6</v>
      </c>
      <c r="BI55" s="106">
        <f>LOOKUP(BE55,$B$26:$B$45,$P$26:$P$45)</f>
        <v>0.5284993</v>
      </c>
      <c r="BJ55" s="94">
        <f>LOOKUP(BJ54,$BF$8:$BK$8,$BF$10:$BI$10)</f>
        <v>0.5</v>
      </c>
      <c r="BK55" s="94">
        <f>LOOKUP(BK54,$BF$8:$BK$8,$BF$10:$BI$10)</f>
        <v>0.55</v>
      </c>
      <c r="BL55" s="108">
        <f>((BJ56-BG56)/(BK55-BJ55))*(BI55-BJ55)+BG56</f>
        <v>0.258</v>
      </c>
      <c r="BM55" s="109">
        <f>((BK56-BH56)/(BK55-BJ55))*(BI55-BJ55)+BH56</f>
        <v>0.214</v>
      </c>
      <c r="BN55" s="110">
        <f>((BM55-BL55)/(BH55-BG55))*(BF55-BG55)+BL55</f>
        <v>0.24039999999999997</v>
      </c>
      <c r="BO55"/>
    </row>
    <row r="56" spans="2:67" ht="16.5" hidden="1" thickBot="1">
      <c r="B56" s="47"/>
      <c r="C56" s="47"/>
      <c r="D56" s="47"/>
      <c r="E56" s="47"/>
      <c r="F56" s="47"/>
      <c r="G56" s="47"/>
      <c r="H56" s="47"/>
      <c r="I56" s="47"/>
      <c r="J56" s="47"/>
      <c r="K56" s="47"/>
      <c r="L56" s="47"/>
      <c r="M56" s="47"/>
      <c r="N56" s="47"/>
      <c r="O56" s="47"/>
      <c r="P56" s="47"/>
      <c r="Q56" s="47"/>
      <c r="R56" s="47"/>
      <c r="S56" s="47"/>
      <c r="T56" s="47"/>
      <c r="U56" s="47"/>
      <c r="V56" s="47"/>
      <c r="W56" s="47"/>
      <c r="X56" s="47"/>
      <c r="Y56" s="52"/>
      <c r="Z56" s="52"/>
      <c r="AA56" s="67" t="s">
        <v>21</v>
      </c>
      <c r="AB56" s="67">
        <f>LOOKUP(AA57,$AB$10:$AB$20,$AA$10:$AA$20)</f>
        <v>5</v>
      </c>
      <c r="AC56" s="67">
        <f>AB56+1</f>
        <v>6</v>
      </c>
      <c r="AD56" s="68"/>
      <c r="AE56" s="67">
        <f>LOOKUP(AD57,$AB$10:$AE$10,$AB$8:$AG$8)</f>
        <v>4</v>
      </c>
      <c r="AF56" s="67">
        <f>AE56+1</f>
        <v>5</v>
      </c>
      <c r="AG56" s="52"/>
      <c r="AH56" s="52"/>
      <c r="AI56" s="69"/>
      <c r="AJ56" s="52"/>
      <c r="AK56" s="67" t="s">
        <v>21</v>
      </c>
      <c r="AL56" s="67">
        <f>LOOKUP(AK57,$AK$10:$AK$20,$AJ$10:$AJ$20)</f>
        <v>5</v>
      </c>
      <c r="AM56" s="67">
        <f>AL56+1</f>
        <v>6</v>
      </c>
      <c r="AN56" s="68"/>
      <c r="AO56" s="67">
        <f>LOOKUP(AN57,$AB$10:$AE$10,$AB$8:$AG$8)</f>
        <v>4</v>
      </c>
      <c r="AP56" s="67">
        <f>AO56+1</f>
        <v>5</v>
      </c>
      <c r="AQ56" s="52"/>
      <c r="AR56" s="52"/>
      <c r="AS56" s="69"/>
      <c r="AW56" s="52"/>
      <c r="AX56" s="153" t="s">
        <v>88</v>
      </c>
      <c r="AY56" s="154">
        <f>LOOKUP(AX57,$AU$19:$AU$23,$AT$19:$AT$24)</f>
        <v>5</v>
      </c>
      <c r="AZ56" s="154"/>
      <c r="BA56" s="154">
        <f>AY56+1</f>
        <v>6</v>
      </c>
      <c r="BD56" s="20"/>
      <c r="BE56" s="80"/>
      <c r="BF56" s="52"/>
      <c r="BG56" s="111">
        <f>HLOOKUP(BJ55,$BF$10:$BI$21,BG54)</f>
        <v>0.258</v>
      </c>
      <c r="BH56" s="112">
        <f>HLOOKUP(BJ55,$BF$10:$BI$21,BH54)</f>
        <v>0.214</v>
      </c>
      <c r="BI56" s="113"/>
      <c r="BJ56" s="114">
        <f>HLOOKUP(BK55,$BF$10:$BI$21,BG54)</f>
        <v>0.258</v>
      </c>
      <c r="BK56" s="115">
        <f>HLOOKUP(BK55,$BF$10:$BI$21,BH54)</f>
        <v>0.214</v>
      </c>
      <c r="BL56" s="52"/>
      <c r="BM56" s="57"/>
      <c r="BN56" s="69"/>
      <c r="BO56"/>
    </row>
    <row r="57" spans="1:67" s="20" customFormat="1" ht="16.5" hidden="1" thickBot="1">
      <c r="A57" s="10"/>
      <c r="B57" s="47"/>
      <c r="C57" s="47"/>
      <c r="D57" s="47"/>
      <c r="E57" s="47"/>
      <c r="F57" s="47"/>
      <c r="G57" s="47"/>
      <c r="H57" s="47"/>
      <c r="I57" s="47"/>
      <c r="J57" s="47"/>
      <c r="K57" s="47"/>
      <c r="L57" s="47"/>
      <c r="M57" s="47"/>
      <c r="N57" s="47"/>
      <c r="O57" s="47"/>
      <c r="P57" s="47"/>
      <c r="Q57" s="47"/>
      <c r="R57" s="47"/>
      <c r="S57" s="47"/>
      <c r="T57" s="47"/>
      <c r="U57" s="47"/>
      <c r="V57" s="47"/>
      <c r="W57" s="47"/>
      <c r="X57" s="47"/>
      <c r="Y57" s="10"/>
      <c r="Z57" s="69">
        <v>11</v>
      </c>
      <c r="AA57" s="70">
        <f>LOOKUP(Z57,$B$26:$B$45,$Q$26:$Q$45)</f>
        <v>5.4</v>
      </c>
      <c r="AB57" s="71">
        <f>LOOKUP(AB56,$AA$10:$AA$20,$AB$10:$AB$20)</f>
        <v>5</v>
      </c>
      <c r="AC57" s="71">
        <f>LOOKUP(AC56,$AA$10:$AA$20,$AB$10:$AB$20)</f>
        <v>6</v>
      </c>
      <c r="AD57" s="70">
        <f>LOOKUP(Z57,$B$26:$B$45,$P$26:$P$45)</f>
        <v>0.5284993</v>
      </c>
      <c r="AE57" s="60">
        <f>LOOKUP(AE56,$AB$8:$AF$8,$AB$10:$AD$10)</f>
        <v>0.5</v>
      </c>
      <c r="AF57" s="60">
        <f>LOOKUP(AF56,$AB$8:$AG$8,$AB$10:$AE$10)</f>
        <v>0.55</v>
      </c>
      <c r="AG57" s="72">
        <f>((AE58-AB58)/(AF57-AE57))*(AD57-AE57)+AB58</f>
        <v>1.004</v>
      </c>
      <c r="AH57" s="73">
        <f>((AF58-AC58)/(AF57-AE57))*(AD57-AE57)+AC58</f>
        <v>1.071</v>
      </c>
      <c r="AI57" s="74">
        <f>((AH57-AG57)/(AC57-AB57))*(AA57-AB57)+AG57</f>
        <v>1.0308</v>
      </c>
      <c r="AJ57" s="69">
        <v>11</v>
      </c>
      <c r="AK57" s="75">
        <f>LOOKUP(AJ57,$B$26:$B$45,$Q$26:$Q$45)</f>
        <v>5.4</v>
      </c>
      <c r="AL57" s="76">
        <f>LOOKUP(AL56,$AJ$10:$AJ$20,$AK$10:$AK$20)</f>
        <v>5</v>
      </c>
      <c r="AM57" s="76">
        <f>LOOKUP(AM56,$AJ$10:$AJ$20,$AK$10:$AK$20)</f>
        <v>6</v>
      </c>
      <c r="AN57" s="75">
        <f>LOOKUP(AJ57,$B$26:$B$45,$P$26:$P$45)</f>
        <v>0.5284993</v>
      </c>
      <c r="AO57" s="63">
        <f>LOOKUP(AO56,$AB$8:$AF$8,$AB$10:$AD$10)</f>
        <v>0.5</v>
      </c>
      <c r="AP57" s="63">
        <f>LOOKUP(AP56,$AB$8:$AG$8,$AB$10:$AE$10)</f>
        <v>0.55</v>
      </c>
      <c r="AQ57" s="77">
        <f>((AO58-AL58)/(AP57-AO57))*(AN57-AO57)+AL58</f>
        <v>1.075</v>
      </c>
      <c r="AR57" s="78">
        <f>((AP58-AM58)/(AP57-AO57))*(AN57-AO57)+AM58</f>
        <v>1.144</v>
      </c>
      <c r="AS57" s="79">
        <f>((AR57-AQ57)/(AM57-AL57))*(AK57-AL57)+AQ57</f>
        <v>1.1026</v>
      </c>
      <c r="AW57" s="52">
        <v>20</v>
      </c>
      <c r="AX57" s="155">
        <f>LOOKUP(AW57,$B$26:$B$45,$P$26:$P$45)</f>
        <v>0.5389994000000002</v>
      </c>
      <c r="AY57" s="149">
        <f>LOOKUP(AY56,$AT$19:$AT$24,$AU$19:$AU$23)</f>
        <v>0.5</v>
      </c>
      <c r="AZ57" s="149"/>
      <c r="BA57" s="149">
        <f>LOOKUP(BA56,$AT$19:$AT$24,$AU$19:$AU$23)</f>
        <v>0.6</v>
      </c>
      <c r="BB57" s="149">
        <f>LOOKUP(AY57,$AU$19:$AU$23,$AV$19:$AV$23)</f>
        <v>1.11</v>
      </c>
      <c r="BC57" s="149">
        <f>LOOKUP(BA57,$AU$19:$AU$23,$AV$19:$AV$23)</f>
        <v>1.11</v>
      </c>
      <c r="BD57" s="155">
        <f>IF(AX57=AT61,AU61,((BC57-BB57)/(BA57-AY57))*(AX57-AY57)+BB57)</f>
        <v>1.11</v>
      </c>
      <c r="BE57" s="52"/>
      <c r="BF57" s="67" t="s">
        <v>21</v>
      </c>
      <c r="BG57" s="67">
        <f>LOOKUP(BF58,$BF$10:$BF$21,$BE$10:$BE$21)</f>
        <v>6</v>
      </c>
      <c r="BH57" s="67">
        <f>BG57+1</f>
        <v>7</v>
      </c>
      <c r="BI57" s="68"/>
      <c r="BJ57" s="67">
        <f>LOOKUP(BI58,$BF$10:$BI$10,$BF$8:$BK$8)</f>
        <v>4</v>
      </c>
      <c r="BK57" s="67">
        <f>BJ57+1</f>
        <v>5</v>
      </c>
      <c r="BL57" s="52"/>
      <c r="BM57" s="52"/>
      <c r="BN57" s="69"/>
      <c r="BO57"/>
    </row>
    <row r="58" spans="1:67" ht="16.5" hidden="1" thickBot="1">
      <c r="A58" s="20"/>
      <c r="B58" s="47"/>
      <c r="C58" s="47"/>
      <c r="D58" s="47"/>
      <c r="E58" s="47"/>
      <c r="F58" s="47"/>
      <c r="G58" s="47"/>
      <c r="H58" s="47"/>
      <c r="I58" s="47"/>
      <c r="J58" s="47"/>
      <c r="K58" s="47"/>
      <c r="L58" s="47"/>
      <c r="M58" s="47"/>
      <c r="N58" s="47"/>
      <c r="O58" s="47"/>
      <c r="P58" s="47"/>
      <c r="Q58" s="47"/>
      <c r="R58" s="47"/>
      <c r="S58" s="47"/>
      <c r="T58" s="47"/>
      <c r="U58" s="47"/>
      <c r="V58" s="47"/>
      <c r="W58" s="47"/>
      <c r="X58" s="47"/>
      <c r="Z58" s="80"/>
      <c r="AA58" s="52"/>
      <c r="AB58" s="81">
        <f>HLOOKUP(AE57,$AB$10:$AE$20,AB56)</f>
        <v>1.004</v>
      </c>
      <c r="AC58" s="82">
        <f>HLOOKUP(AE57,$AB$10:$AE$20,AC56)</f>
        <v>1.071</v>
      </c>
      <c r="AD58" s="83"/>
      <c r="AE58" s="81">
        <f>HLOOKUP(AF57,$AB$10:$AE$20,AB56)</f>
        <v>1.004</v>
      </c>
      <c r="AF58" s="82">
        <f>HLOOKUP(AF57,$AB$10:$AE$20,AC56)</f>
        <v>1.071</v>
      </c>
      <c r="AG58" s="52"/>
      <c r="AH58" s="57"/>
      <c r="AI58" s="52"/>
      <c r="AJ58" s="80"/>
      <c r="AK58" s="52"/>
      <c r="AL58" s="87">
        <f>HLOOKUP(AO57,$AK$10:$AN$20,AL56)</f>
        <v>1.075</v>
      </c>
      <c r="AM58" s="85">
        <f>HLOOKUP(AO57,$AK$10:$AN$20,AM56)</f>
        <v>1.144</v>
      </c>
      <c r="AN58" s="86"/>
      <c r="AO58" s="87">
        <f>HLOOKUP(AP57,$AK$10:$AN$20,AL56)</f>
        <v>1.075</v>
      </c>
      <c r="AP58" s="88">
        <f>HLOOKUP(AP57,$AK$10:$AN$20,AM56)</f>
        <v>1.144</v>
      </c>
      <c r="AQ58" s="52"/>
      <c r="AR58" s="57"/>
      <c r="AS58" s="69"/>
      <c r="BE58" s="69">
        <v>12</v>
      </c>
      <c r="BF58" s="106">
        <f>LOOKUP(BE58,$B$26:$B$45,$Q$26:$Q$45)</f>
        <v>5.8</v>
      </c>
      <c r="BG58" s="107">
        <f>LOOKUP(BG57,$BE$10:$BE$21,$BF$10:$BF$21)</f>
        <v>5</v>
      </c>
      <c r="BH58" s="107">
        <f>LOOKUP(BH57,$BE$10:$BE$21,$BF$10:$BF$21)</f>
        <v>6</v>
      </c>
      <c r="BI58" s="106">
        <f>LOOKUP(BE58,$B$26:$B$45,$P$26:$P$45)</f>
        <v>0.5572493000000001</v>
      </c>
      <c r="BJ58" s="94">
        <f>LOOKUP(BJ57,$BF$8:$BK$8,$BF$10:$BI$10)</f>
        <v>0.5</v>
      </c>
      <c r="BK58" s="94">
        <f>LOOKUP(BK57,$BF$8:$BK$8,$BF$10:$BI$10)</f>
        <v>0.55</v>
      </c>
      <c r="BL58" s="108">
        <f>((BJ59-BG59)/(BK58-BJ58))*(BI58-BJ58)+BG59</f>
        <v>0.258</v>
      </c>
      <c r="BM58" s="109">
        <f>((BK59-BH59)/(BK58-BJ58))*(BI58-BJ58)+BH59</f>
        <v>0.214</v>
      </c>
      <c r="BN58" s="110">
        <f>((BM58-BL58)/(BH58-BG58))*(BF58-BG58)+BL58</f>
        <v>0.2228</v>
      </c>
      <c r="BO58"/>
    </row>
    <row r="59" spans="2:67" ht="16.5" hidden="1" thickBot="1">
      <c r="B59" s="47"/>
      <c r="C59" s="47"/>
      <c r="D59" s="47"/>
      <c r="E59" s="47"/>
      <c r="F59" s="47"/>
      <c r="G59" s="47"/>
      <c r="H59" s="47"/>
      <c r="I59" s="47"/>
      <c r="J59" s="47"/>
      <c r="K59" s="47"/>
      <c r="L59" s="47"/>
      <c r="M59" s="47"/>
      <c r="N59" s="47"/>
      <c r="O59" s="47"/>
      <c r="P59" s="47"/>
      <c r="Q59" s="47"/>
      <c r="R59" s="47"/>
      <c r="S59" s="47"/>
      <c r="T59" s="47"/>
      <c r="U59" s="47"/>
      <c r="V59" s="47"/>
      <c r="W59" s="47"/>
      <c r="X59" s="47"/>
      <c r="Y59" s="20"/>
      <c r="Z59" s="52"/>
      <c r="AA59" s="67" t="s">
        <v>21</v>
      </c>
      <c r="AB59" s="67">
        <f>LOOKUP(AA60,$AB$10:$AB$20,$AA$10:$AA$20)</f>
        <v>5</v>
      </c>
      <c r="AC59" s="67">
        <f>AB59+1</f>
        <v>6</v>
      </c>
      <c r="AD59" s="68"/>
      <c r="AE59" s="67">
        <f>LOOKUP(AD60,$AB$10:$AE$10,$AB$8:$AG$8)</f>
        <v>4</v>
      </c>
      <c r="AF59" s="67">
        <f>AE59+1</f>
        <v>5</v>
      </c>
      <c r="AG59" s="52"/>
      <c r="AH59" s="52"/>
      <c r="AI59" s="69"/>
      <c r="AJ59" s="52"/>
      <c r="AK59" s="67" t="s">
        <v>21</v>
      </c>
      <c r="AL59" s="67">
        <f>LOOKUP(AK60,$AK$10:$AK$20,$AJ$10:$AJ$20)</f>
        <v>5</v>
      </c>
      <c r="AM59" s="67">
        <f>AL59+1</f>
        <v>6</v>
      </c>
      <c r="AN59" s="68"/>
      <c r="AO59" s="67">
        <f>LOOKUP(AN60,$AB$10:$AE$10,$AB$8:$AG$8)</f>
        <v>4</v>
      </c>
      <c r="AP59" s="67">
        <f>AO59+1</f>
        <v>5</v>
      </c>
      <c r="AQ59" s="52"/>
      <c r="AR59" s="52"/>
      <c r="AS59" s="69"/>
      <c r="BE59" s="80"/>
      <c r="BF59" s="52"/>
      <c r="BG59" s="111">
        <f>HLOOKUP(BJ58,$BF$10:$BI$21,BG57)</f>
        <v>0.258</v>
      </c>
      <c r="BH59" s="112">
        <f>HLOOKUP(BJ58,$BF$10:$BI$21,BH57)</f>
        <v>0.214</v>
      </c>
      <c r="BI59" s="113"/>
      <c r="BJ59" s="114">
        <f>HLOOKUP(BK58,$BF$10:$BI$21,BG57)</f>
        <v>0.258</v>
      </c>
      <c r="BK59" s="115">
        <f>HLOOKUP(BK58,$BF$10:$BI$21,BH57)</f>
        <v>0.214</v>
      </c>
      <c r="BL59" s="52"/>
      <c r="BM59" s="57"/>
      <c r="BN59" s="69"/>
      <c r="BO59"/>
    </row>
    <row r="60" spans="2:67" ht="15" customHeight="1" hidden="1" thickBot="1">
      <c r="B60" s="47"/>
      <c r="C60" s="47"/>
      <c r="D60" s="47"/>
      <c r="E60" s="47"/>
      <c r="F60" s="47"/>
      <c r="G60" s="47"/>
      <c r="H60" s="47"/>
      <c r="I60" s="47"/>
      <c r="J60" s="47"/>
      <c r="K60" s="47"/>
      <c r="L60" s="47"/>
      <c r="M60" s="47"/>
      <c r="N60" s="47"/>
      <c r="O60" s="47"/>
      <c r="P60" s="47"/>
      <c r="Q60" s="47"/>
      <c r="R60" s="47"/>
      <c r="S60" s="47"/>
      <c r="T60" s="47"/>
      <c r="U60" s="47"/>
      <c r="V60" s="47"/>
      <c r="W60" s="47"/>
      <c r="X60" s="47"/>
      <c r="Z60" s="69">
        <v>12</v>
      </c>
      <c r="AA60" s="70">
        <f>LOOKUP(Z60,$B$26:$B$45,$Q$26:$Q$45)</f>
        <v>5.8</v>
      </c>
      <c r="AB60" s="71">
        <f>LOOKUP(AB59,$AA$10:$AA$20,$AB$10:$AB$20)</f>
        <v>5</v>
      </c>
      <c r="AC60" s="71">
        <f>LOOKUP(AC59,$AA$10:$AA$20,$AB$10:$AB$20)</f>
        <v>6</v>
      </c>
      <c r="AD60" s="70">
        <f>LOOKUP(Z60,$B$26:$B$45,$P$26:$P$45)</f>
        <v>0.5572493000000001</v>
      </c>
      <c r="AE60" s="60">
        <f>LOOKUP(AE59,$AB$8:$AF$8,$AB$10:$AD$10)</f>
        <v>0.5</v>
      </c>
      <c r="AF60" s="60">
        <f>LOOKUP(AF59,$AB$8:$AG$8,$AB$10:$AE$10)</f>
        <v>0.55</v>
      </c>
      <c r="AG60" s="72">
        <f>((AE61-AB61)/(AF60-AE60))*(AD60-AE60)+AB61</f>
        <v>1.004</v>
      </c>
      <c r="AH60" s="73">
        <f>((AF61-AC61)/(AF60-AE60))*(AD60-AE60)+AC61</f>
        <v>1.071</v>
      </c>
      <c r="AI60" s="74">
        <f>((AH60-AG60)/(AC60-AB60))*(AA60-AB60)+AG60</f>
        <v>1.0575999999999999</v>
      </c>
      <c r="AJ60" s="69">
        <v>12</v>
      </c>
      <c r="AK60" s="75">
        <f>LOOKUP(AJ60,$B$26:$B$45,$Q$26:$Q$45)</f>
        <v>5.8</v>
      </c>
      <c r="AL60" s="76">
        <f>LOOKUP(AL59,$AJ$10:$AJ$20,$AK$10:$AK$20)</f>
        <v>5</v>
      </c>
      <c r="AM60" s="76">
        <f>LOOKUP(AM59,$AJ$10:$AJ$20,$AK$10:$AK$20)</f>
        <v>6</v>
      </c>
      <c r="AN60" s="75">
        <f>LOOKUP(AJ60,$B$26:$B$45,$P$26:$P$45)</f>
        <v>0.5572493000000001</v>
      </c>
      <c r="AO60" s="63">
        <f>LOOKUP(AO59,$AB$8:$AF$8,$AB$10:$AD$10)</f>
        <v>0.5</v>
      </c>
      <c r="AP60" s="63">
        <f>LOOKUP(AP59,$AB$8:$AG$8,$AB$10:$AE$10)</f>
        <v>0.55</v>
      </c>
      <c r="AQ60" s="77">
        <f>((AO61-AL61)/(AP60-AO60))*(AN60-AO60)+AL61</f>
        <v>1.075</v>
      </c>
      <c r="AR60" s="78">
        <f>((AP61-AM61)/(AP60-AO60))*(AN60-AO60)+AM61</f>
        <v>1.144</v>
      </c>
      <c r="AS60" s="79">
        <f>((AR60-AQ60)/(AM60-AL60))*(AK60-AL60)+AQ60</f>
        <v>1.1301999999999999</v>
      </c>
      <c r="BE60" s="52"/>
      <c r="BF60" s="67" t="s">
        <v>21</v>
      </c>
      <c r="BG60" s="67">
        <f>LOOKUP(BF61,$BF$10:$BF$21,$BE$10:$BE$21)</f>
        <v>7</v>
      </c>
      <c r="BH60" s="67">
        <f>BG60+1</f>
        <v>8</v>
      </c>
      <c r="BI60" s="68"/>
      <c r="BJ60" s="67">
        <f>LOOKUP(BI61,$BF$10:$BI$10,$BF$8:$BK$8)</f>
        <v>4</v>
      </c>
      <c r="BK60" s="67">
        <f>BJ60+1</f>
        <v>5</v>
      </c>
      <c r="BL60" s="52"/>
      <c r="BM60" s="52"/>
      <c r="BN60" s="69"/>
      <c r="BO60"/>
    </row>
    <row r="61" spans="2:67" ht="16.5" hidden="1" thickBot="1">
      <c r="B61" s="47"/>
      <c r="C61" s="47"/>
      <c r="D61" s="47"/>
      <c r="E61" s="47"/>
      <c r="F61" s="47"/>
      <c r="G61" s="47"/>
      <c r="H61" s="47"/>
      <c r="I61" s="47"/>
      <c r="J61" s="47"/>
      <c r="K61" s="47"/>
      <c r="L61" s="47"/>
      <c r="M61" s="47"/>
      <c r="N61" s="47"/>
      <c r="O61" s="47"/>
      <c r="P61" s="47"/>
      <c r="Q61" s="47"/>
      <c r="R61" s="47"/>
      <c r="S61" s="47"/>
      <c r="T61" s="47"/>
      <c r="U61" s="47"/>
      <c r="V61" s="47"/>
      <c r="W61" s="47"/>
      <c r="X61" s="47"/>
      <c r="Y61" s="89"/>
      <c r="Z61" s="80"/>
      <c r="AA61" s="52"/>
      <c r="AB61" s="81">
        <f>HLOOKUP(AE60,$AB$10:$AE$20,AB59)</f>
        <v>1.004</v>
      </c>
      <c r="AC61" s="82">
        <f>HLOOKUP(AE60,$AB$10:$AE$20,AC59)</f>
        <v>1.071</v>
      </c>
      <c r="AD61" s="83"/>
      <c r="AE61" s="81">
        <f>HLOOKUP(AF60,$AB$10:$AE$20,AB59)</f>
        <v>1.004</v>
      </c>
      <c r="AF61" s="82">
        <f>HLOOKUP(AF60,$AB$10:$AE$20,AC59)</f>
        <v>1.071</v>
      </c>
      <c r="AG61" s="52"/>
      <c r="AH61" s="57"/>
      <c r="AI61" s="52"/>
      <c r="AJ61" s="80"/>
      <c r="AK61" s="52"/>
      <c r="AL61" s="87">
        <f>HLOOKUP(AO60,$AK$10:$AN$20,AL59)</f>
        <v>1.075</v>
      </c>
      <c r="AM61" s="85">
        <f>HLOOKUP(AO60,$AK$10:$AN$20,AM59)</f>
        <v>1.144</v>
      </c>
      <c r="AN61" s="86"/>
      <c r="AO61" s="87">
        <f>HLOOKUP(AP60,$AK$10:$AN$20,AL59)</f>
        <v>1.075</v>
      </c>
      <c r="AP61" s="88">
        <f>HLOOKUP(AP60,$AK$10:$AN$20,AM59)</f>
        <v>1.144</v>
      </c>
      <c r="AQ61" s="52"/>
      <c r="AR61" s="57"/>
      <c r="AS61" s="69"/>
      <c r="BE61" s="69">
        <v>13</v>
      </c>
      <c r="BF61" s="106">
        <f>LOOKUP(BE61,$B$26:$B$45,$Q$26:$Q$45)</f>
        <v>6.1</v>
      </c>
      <c r="BG61" s="107">
        <f>LOOKUP(BG60,$BE$10:$BE$21,$BF$10:$BF$21)</f>
        <v>6</v>
      </c>
      <c r="BH61" s="107">
        <f>LOOKUP(BH60,$BE$10:$BE$21,$BF$10:$BF$21)</f>
        <v>7</v>
      </c>
      <c r="BI61" s="106">
        <f>LOOKUP(BE61,$B$26:$B$45,$P$26:$P$45)</f>
        <v>0.5572493000000001</v>
      </c>
      <c r="BJ61" s="94">
        <f>LOOKUP(BJ60,$BF$8:$BK$8,$BF$10:$BI$10)</f>
        <v>0.5</v>
      </c>
      <c r="BK61" s="94">
        <f>LOOKUP(BK60,$BF$8:$BK$8,$BF$10:$BI$10)</f>
        <v>0.55</v>
      </c>
      <c r="BL61" s="108">
        <f>((BJ62-BG62)/(BK61-BJ61))*(BI61-BJ61)+BG62</f>
        <v>0.214</v>
      </c>
      <c r="BM61" s="109">
        <f>((BK62-BH62)/(BK61-BJ61))*(BI61-BJ61)+BH62</f>
        <v>0.177</v>
      </c>
      <c r="BN61" s="110">
        <f>((BM61-BL61)/(BH61-BG61))*(BF61-BG61)+BL61</f>
        <v>0.21030000000000001</v>
      </c>
      <c r="BO61"/>
    </row>
    <row r="62" spans="2:67" ht="16.5" hidden="1" thickBot="1">
      <c r="B62" s="47"/>
      <c r="C62" s="47"/>
      <c r="D62" s="47"/>
      <c r="E62" s="47"/>
      <c r="F62" s="47"/>
      <c r="G62" s="47"/>
      <c r="H62" s="47"/>
      <c r="I62" s="47"/>
      <c r="J62" s="47"/>
      <c r="K62" s="47"/>
      <c r="L62" s="47"/>
      <c r="M62" s="47"/>
      <c r="N62" s="47"/>
      <c r="O62" s="47"/>
      <c r="P62" s="47"/>
      <c r="Q62" s="47"/>
      <c r="R62" s="47"/>
      <c r="S62" s="47"/>
      <c r="T62" s="47"/>
      <c r="U62" s="47"/>
      <c r="V62" s="47"/>
      <c r="W62" s="47"/>
      <c r="X62" s="47"/>
      <c r="Y62" s="89"/>
      <c r="Z62" s="52"/>
      <c r="AA62" s="67" t="s">
        <v>21</v>
      </c>
      <c r="AB62" s="67">
        <f>LOOKUP(AA63,$AB$10:$AB$20,$AA$10:$AA$20)</f>
        <v>6</v>
      </c>
      <c r="AC62" s="67">
        <f>AB62+1</f>
        <v>7</v>
      </c>
      <c r="AD62" s="68"/>
      <c r="AE62" s="67">
        <f>LOOKUP(AD63,$AB$10:$AE$10,$AB$8:$AG$8)</f>
        <v>4</v>
      </c>
      <c r="AF62" s="67">
        <f>AE62+1</f>
        <v>5</v>
      </c>
      <c r="AG62" s="52"/>
      <c r="AH62" s="52"/>
      <c r="AI62" s="69"/>
      <c r="AJ62" s="52"/>
      <c r="AK62" s="67" t="s">
        <v>21</v>
      </c>
      <c r="AL62" s="67">
        <f>LOOKUP(AK63,$AK$10:$AK$20,$AJ$10:$AJ$20)</f>
        <v>6</v>
      </c>
      <c r="AM62" s="67">
        <f>AL62+1</f>
        <v>7</v>
      </c>
      <c r="AN62" s="68"/>
      <c r="AO62" s="67">
        <f>LOOKUP(AN63,$AB$10:$AE$10,$AB$8:$AG$8)</f>
        <v>4</v>
      </c>
      <c r="AP62" s="67">
        <f>AO62+1</f>
        <v>5</v>
      </c>
      <c r="AQ62" s="52"/>
      <c r="AR62" s="52"/>
      <c r="AS62" s="69"/>
      <c r="BE62" s="80"/>
      <c r="BF62" s="52"/>
      <c r="BG62" s="111">
        <f>HLOOKUP(BJ61,$BF$10:$BI$21,BG60)</f>
        <v>0.214</v>
      </c>
      <c r="BH62" s="112">
        <f>HLOOKUP(BJ61,$BF$10:$BI$21,BH60)</f>
        <v>0.177</v>
      </c>
      <c r="BI62" s="113"/>
      <c r="BJ62" s="114">
        <f>HLOOKUP(BK61,$BF$10:$BI$21,BG60)</f>
        <v>0.214</v>
      </c>
      <c r="BK62" s="115">
        <f>HLOOKUP(BK61,$BF$10:$BI$21,BH60)</f>
        <v>0.177</v>
      </c>
      <c r="BL62" s="52"/>
      <c r="BM62" s="57"/>
      <c r="BN62" s="69"/>
      <c r="BO62"/>
    </row>
    <row r="63" spans="2:67" ht="16.5" hidden="1" thickBot="1">
      <c r="B63" s="47"/>
      <c r="C63" s="47"/>
      <c r="D63" s="47"/>
      <c r="E63" s="47"/>
      <c r="F63" s="47"/>
      <c r="G63" s="47"/>
      <c r="H63" s="47"/>
      <c r="I63" s="47"/>
      <c r="J63" s="47"/>
      <c r="K63" s="47"/>
      <c r="L63" s="47"/>
      <c r="M63" s="47"/>
      <c r="N63" s="47"/>
      <c r="O63" s="47"/>
      <c r="P63" s="47"/>
      <c r="Q63" s="47"/>
      <c r="R63" s="47"/>
      <c r="S63" s="47"/>
      <c r="T63" s="47"/>
      <c r="U63" s="47"/>
      <c r="V63" s="47"/>
      <c r="W63" s="47"/>
      <c r="X63" s="47"/>
      <c r="Y63" s="90"/>
      <c r="Z63" s="69">
        <v>13</v>
      </c>
      <c r="AA63" s="70">
        <f>LOOKUP(Z63,$B$26:$B$45,$Q$26:$Q$45)</f>
        <v>6.1</v>
      </c>
      <c r="AB63" s="71">
        <f>LOOKUP(AB62,$AA$10:$AA$20,$AB$10:$AB$20)</f>
        <v>6</v>
      </c>
      <c r="AC63" s="71">
        <f>LOOKUP(AC62,$AA$10:$AA$20,$AB$10:$AB$20)</f>
        <v>7</v>
      </c>
      <c r="AD63" s="70">
        <f>LOOKUP(Z63,$B$26:$B$45,$P$26:$P$45)</f>
        <v>0.5572493000000001</v>
      </c>
      <c r="AE63" s="60">
        <f>LOOKUP(AE62,$AB$8:$AF$8,$AB$10:$AD$10)</f>
        <v>0.5</v>
      </c>
      <c r="AF63" s="60">
        <f>LOOKUP(AF62,$AB$8:$AG$8,$AB$10:$AE$10)</f>
        <v>0.55</v>
      </c>
      <c r="AG63" s="72">
        <f>((AE64-AB64)/(AF63-AE63))*(AD63-AE63)+AB64</f>
        <v>1.071</v>
      </c>
      <c r="AH63" s="73">
        <f>((AF64-AC64)/(AF63-AE63))*(AD63-AE63)+AC64</f>
        <v>1.135</v>
      </c>
      <c r="AI63" s="74">
        <f>((AH63-AG63)/(AC63-AB63))*(AA63-AB63)+AG63</f>
        <v>1.0774</v>
      </c>
      <c r="AJ63" s="69">
        <v>13</v>
      </c>
      <c r="AK63" s="75">
        <f>LOOKUP(AJ63,$B$26:$B$45,$Q$26:$Q$45)</f>
        <v>6.1</v>
      </c>
      <c r="AL63" s="76">
        <f>LOOKUP(AL62,$AJ$10:$AJ$20,$AK$10:$AK$20)</f>
        <v>6</v>
      </c>
      <c r="AM63" s="76">
        <f>LOOKUP(AM62,$AJ$10:$AJ$20,$AK$10:$AK$20)</f>
        <v>7</v>
      </c>
      <c r="AN63" s="75">
        <f>LOOKUP(AJ63,$B$26:$B$45,$P$26:$P$45)</f>
        <v>0.5572493000000001</v>
      </c>
      <c r="AO63" s="63">
        <f>LOOKUP(AO62,$AB$8:$AF$8,$AB$10:$AD$10)</f>
        <v>0.5</v>
      </c>
      <c r="AP63" s="63">
        <f>LOOKUP(AP62,$AB$8:$AG$8,$AB$10:$AE$10)</f>
        <v>0.55</v>
      </c>
      <c r="AQ63" s="77">
        <f>((AO64-AL64)/(AP63-AO63))*(AN63-AO63)+AL64</f>
        <v>1.144</v>
      </c>
      <c r="AR63" s="78">
        <f>((AP64-AM64)/(AP63-AO63))*(AN63-AO63)+AM64</f>
        <v>1.204</v>
      </c>
      <c r="AS63" s="79">
        <f>((AR63-AQ63)/(AM63-AL63))*(AK63-AL63)+AQ63</f>
        <v>1.15</v>
      </c>
      <c r="BE63" s="52"/>
      <c r="BF63" s="67" t="s">
        <v>21</v>
      </c>
      <c r="BG63" s="67">
        <f>LOOKUP(BF64,$BF$10:$BF$21,$BE$10:$BE$21)</f>
        <v>6</v>
      </c>
      <c r="BH63" s="67">
        <f>BG63+1</f>
        <v>7</v>
      </c>
      <c r="BI63" s="68"/>
      <c r="BJ63" s="67">
        <f>LOOKUP(BI64,$BF$10:$BI$10,$BF$8:$BK$8)</f>
        <v>4</v>
      </c>
      <c r="BK63" s="67">
        <f>BJ63+1</f>
        <v>5</v>
      </c>
      <c r="BL63" s="52"/>
      <c r="BM63" s="52"/>
      <c r="BN63" s="69"/>
      <c r="BO63"/>
    </row>
    <row r="64" spans="2:67" ht="16.5" hidden="1" thickBot="1">
      <c r="B64" s="47"/>
      <c r="C64" s="47"/>
      <c r="D64" s="47"/>
      <c r="E64" s="47"/>
      <c r="F64" s="47"/>
      <c r="G64" s="47"/>
      <c r="H64" s="47"/>
      <c r="I64" s="47"/>
      <c r="J64" s="47"/>
      <c r="K64" s="47"/>
      <c r="L64" s="47"/>
      <c r="M64" s="47"/>
      <c r="N64" s="47"/>
      <c r="O64" s="47"/>
      <c r="Z64" s="80"/>
      <c r="AA64" s="52"/>
      <c r="AB64" s="81">
        <f>HLOOKUP(AE63,$AB$10:$AE$20,AB62)</f>
        <v>1.071</v>
      </c>
      <c r="AC64" s="82">
        <f>HLOOKUP(AE63,$AB$10:$AE$20,AC62)</f>
        <v>1.135</v>
      </c>
      <c r="AD64" s="83"/>
      <c r="AE64" s="81">
        <f>HLOOKUP(AF63,$AB$10:$AE$20,AB62)</f>
        <v>1.071</v>
      </c>
      <c r="AF64" s="82">
        <f>HLOOKUP(AF63,$AB$10:$AE$20,AC62)</f>
        <v>1.135</v>
      </c>
      <c r="AG64" s="52"/>
      <c r="AH64" s="57"/>
      <c r="AI64" s="52"/>
      <c r="AJ64" s="80"/>
      <c r="AK64" s="52"/>
      <c r="AL64" s="87">
        <f>HLOOKUP(AO63,$AK$10:$AN$20,AL62)</f>
        <v>1.144</v>
      </c>
      <c r="AM64" s="85">
        <f>HLOOKUP(AO63,$AK$10:$AN$20,AM62)</f>
        <v>1.204</v>
      </c>
      <c r="AN64" s="86"/>
      <c r="AO64" s="87">
        <f>HLOOKUP(AP63,$AK$10:$AN$20,AL62)</f>
        <v>1.144</v>
      </c>
      <c r="AP64" s="88">
        <f>HLOOKUP(AP63,$AK$10:$AN$20,AM62)</f>
        <v>1.204</v>
      </c>
      <c r="AQ64" s="52"/>
      <c r="AR64" s="57"/>
      <c r="AS64" s="69"/>
      <c r="BE64" s="69">
        <v>14</v>
      </c>
      <c r="BF64" s="106">
        <f>LOOKUP(BE64,$B$26:$B$45,$Q$26:$Q$45)</f>
        <v>5.6</v>
      </c>
      <c r="BG64" s="107">
        <f>LOOKUP(BG63,$BE$10:$BE$21,$BF$10:$BF$21)</f>
        <v>5</v>
      </c>
      <c r="BH64" s="107">
        <f>LOOKUP(BH63,$BE$10:$BE$21,$BF$10:$BF$21)</f>
        <v>6</v>
      </c>
      <c r="BI64" s="106">
        <f>LOOKUP(BE64,$B$26:$B$45,$P$26:$P$45)</f>
        <v>0.5572493000000001</v>
      </c>
      <c r="BJ64" s="94">
        <f>LOOKUP(BJ63,$BF$8:$BK$8,$BF$10:$BI$10)</f>
        <v>0.5</v>
      </c>
      <c r="BK64" s="94">
        <f>LOOKUP(BK63,$BF$8:$BK$8,$BF$10:$BI$10)</f>
        <v>0.55</v>
      </c>
      <c r="BL64" s="108">
        <f>((BJ65-BG65)/(BK64-BJ64))*(BI64-BJ64)+BG65</f>
        <v>0.258</v>
      </c>
      <c r="BM64" s="109">
        <f>((BK65-BH65)/(BK64-BJ64))*(BI64-BJ64)+BH65</f>
        <v>0.214</v>
      </c>
      <c r="BN64" s="110">
        <f>((BM64-BL64)/(BH64-BG64))*(BF64-BG64)+BL64</f>
        <v>0.23160000000000003</v>
      </c>
      <c r="BO64"/>
    </row>
    <row r="65" spans="2:67" ht="16.5" hidden="1" thickBot="1">
      <c r="B65" s="47"/>
      <c r="C65" s="47"/>
      <c r="D65" s="47"/>
      <c r="E65" s="47"/>
      <c r="F65" s="47"/>
      <c r="G65" s="47"/>
      <c r="H65" s="47"/>
      <c r="I65" s="47"/>
      <c r="J65" s="47"/>
      <c r="K65" s="47"/>
      <c r="L65" s="47"/>
      <c r="M65" s="47"/>
      <c r="N65" s="47"/>
      <c r="O65" s="47"/>
      <c r="Z65" s="52"/>
      <c r="AA65" s="67" t="s">
        <v>21</v>
      </c>
      <c r="AB65" s="67">
        <f>LOOKUP(AA66,$AB$10:$AB$20,$AA$10:$AA$20)</f>
        <v>5</v>
      </c>
      <c r="AC65" s="67">
        <f>AB65+1</f>
        <v>6</v>
      </c>
      <c r="AD65" s="68"/>
      <c r="AE65" s="67">
        <f>LOOKUP(AD66,$AB$10:$AE$10,$AB$8:$AG$8)</f>
        <v>4</v>
      </c>
      <c r="AF65" s="67">
        <f>AE65+1</f>
        <v>5</v>
      </c>
      <c r="AG65" s="52"/>
      <c r="AH65" s="52"/>
      <c r="AI65" s="69"/>
      <c r="AJ65" s="52"/>
      <c r="AK65" s="67" t="s">
        <v>21</v>
      </c>
      <c r="AL65" s="67">
        <f>LOOKUP(AK66,$AK$10:$AK$20,$AJ$10:$AJ$20)</f>
        <v>5</v>
      </c>
      <c r="AM65" s="67">
        <f>AL65+1</f>
        <v>6</v>
      </c>
      <c r="AN65" s="68"/>
      <c r="AO65" s="67">
        <f>LOOKUP(AN66,$AB$10:$AE$10,$AB$8:$AG$8)</f>
        <v>4</v>
      </c>
      <c r="AP65" s="67">
        <f>AO65+1</f>
        <v>5</v>
      </c>
      <c r="AQ65" s="52"/>
      <c r="AR65" s="52"/>
      <c r="AS65" s="69"/>
      <c r="BE65" s="80"/>
      <c r="BF65" s="52"/>
      <c r="BG65" s="111">
        <f>HLOOKUP(BJ64,$BF$10:$BI$21,BG63)</f>
        <v>0.258</v>
      </c>
      <c r="BH65" s="112">
        <f>HLOOKUP(BJ64,$BF$10:$BI$21,BH63)</f>
        <v>0.214</v>
      </c>
      <c r="BI65" s="113"/>
      <c r="BJ65" s="114">
        <f>HLOOKUP(BK64,$BF$10:$BI$21,BG63)</f>
        <v>0.258</v>
      </c>
      <c r="BK65" s="115">
        <f>HLOOKUP(BK64,$BF$10:$BI$21,BH63)</f>
        <v>0.214</v>
      </c>
      <c r="BL65" s="52"/>
      <c r="BM65" s="57"/>
      <c r="BN65" s="69"/>
      <c r="BO65"/>
    </row>
    <row r="66" spans="2:67" ht="16.5" hidden="1" thickBot="1">
      <c r="B66" s="47"/>
      <c r="C66" s="47"/>
      <c r="D66" s="47"/>
      <c r="E66" s="47"/>
      <c r="F66" s="47"/>
      <c r="G66" s="47"/>
      <c r="H66" s="47"/>
      <c r="I66" s="47"/>
      <c r="J66" s="47"/>
      <c r="K66" s="47"/>
      <c r="L66" s="47"/>
      <c r="M66" s="47"/>
      <c r="N66" s="47"/>
      <c r="O66" s="47"/>
      <c r="Z66" s="69">
        <v>14</v>
      </c>
      <c r="AA66" s="70">
        <f>LOOKUP(Z66,$B$26:$B$45,$Q$26:$Q$45)</f>
        <v>5.6</v>
      </c>
      <c r="AB66" s="71">
        <f>LOOKUP(AB65,$AA$10:$AA$20,$AB$10:$AB$20)</f>
        <v>5</v>
      </c>
      <c r="AC66" s="71">
        <f>LOOKUP(AC65,$AA$10:$AA$20,$AB$10:$AB$20)</f>
        <v>6</v>
      </c>
      <c r="AD66" s="70">
        <f>LOOKUP(Z66,$B$26:$B$45,$P$26:$P$45)</f>
        <v>0.5572493000000001</v>
      </c>
      <c r="AE66" s="60">
        <f>LOOKUP(AE65,$AB$8:$AF$8,$AB$10:$AD$10)</f>
        <v>0.5</v>
      </c>
      <c r="AF66" s="60">
        <f>LOOKUP(AF65,$AB$8:$AG$8,$AB$10:$AE$10)</f>
        <v>0.55</v>
      </c>
      <c r="AG66" s="72">
        <f>((AE67-AB67)/(AF66-AE66))*(AD66-AE66)+AB67</f>
        <v>1.004</v>
      </c>
      <c r="AH66" s="73">
        <f>((AF67-AC67)/(AF66-AE66))*(AD66-AE66)+AC67</f>
        <v>1.071</v>
      </c>
      <c r="AI66" s="74">
        <f>((AH66-AG66)/(AC66-AB66))*(AA66-AB66)+AG66</f>
        <v>1.0442</v>
      </c>
      <c r="AJ66" s="69">
        <v>14</v>
      </c>
      <c r="AK66" s="75">
        <f>LOOKUP(AJ66,$B$26:$B$45,$Q$26:$Q$45)</f>
        <v>5.6</v>
      </c>
      <c r="AL66" s="76">
        <f>LOOKUP(AL65,$AJ$10:$AJ$20,$AK$10:$AK$20)</f>
        <v>5</v>
      </c>
      <c r="AM66" s="76">
        <f>LOOKUP(AM65,$AJ$10:$AJ$20,$AK$10:$AK$20)</f>
        <v>6</v>
      </c>
      <c r="AN66" s="75">
        <f>LOOKUP(AJ66,$B$26:$B$45,$P$26:$P$45)</f>
        <v>0.5572493000000001</v>
      </c>
      <c r="AO66" s="63">
        <f>LOOKUP(AO65,$AB$8:$AF$8,$AB$10:$AD$10)</f>
        <v>0.5</v>
      </c>
      <c r="AP66" s="63">
        <f>LOOKUP(AP65,$AB$8:$AG$8,$AB$10:$AE$10)</f>
        <v>0.55</v>
      </c>
      <c r="AQ66" s="77">
        <f>((AO67-AL67)/(AP66-AO66))*(AN66-AO66)+AL67</f>
        <v>1.075</v>
      </c>
      <c r="AR66" s="78">
        <f>((AP67-AM67)/(AP66-AO66))*(AN66-AO66)+AM67</f>
        <v>1.144</v>
      </c>
      <c r="AS66" s="79">
        <f>((AR66-AQ66)/(AM66-AL66))*(AK66-AL66)+AQ66</f>
        <v>1.1163999999999998</v>
      </c>
      <c r="BE66" s="52"/>
      <c r="BF66" s="67" t="s">
        <v>21</v>
      </c>
      <c r="BG66" s="67">
        <f>LOOKUP(BF67,$BF$10:$BF$21,$BE$10:$BE$21)</f>
        <v>7</v>
      </c>
      <c r="BH66" s="67">
        <f>BG66+1</f>
        <v>8</v>
      </c>
      <c r="BI66" s="68"/>
      <c r="BJ66" s="67">
        <f>LOOKUP(BI67,$BF$10:$BI$10,$BF$8:$BK$8)</f>
        <v>4</v>
      </c>
      <c r="BK66" s="67">
        <f>BJ66+1</f>
        <v>5</v>
      </c>
      <c r="BL66" s="52"/>
      <c r="BM66" s="52"/>
      <c r="BN66" s="69"/>
      <c r="BO66"/>
    </row>
    <row r="67" spans="2:67" ht="16.5" hidden="1" thickBot="1">
      <c r="B67" s="47"/>
      <c r="C67" s="47"/>
      <c r="D67" s="47"/>
      <c r="E67" s="47"/>
      <c r="F67" s="47"/>
      <c r="G67" s="47"/>
      <c r="H67" s="47"/>
      <c r="I67" s="47"/>
      <c r="J67" s="47"/>
      <c r="K67" s="47"/>
      <c r="L67" s="47"/>
      <c r="M67" s="47"/>
      <c r="N67" s="47"/>
      <c r="O67" s="47"/>
      <c r="Y67" s="11"/>
      <c r="Z67" s="80"/>
      <c r="AA67" s="52"/>
      <c r="AB67" s="81">
        <f>HLOOKUP(AE66,$AB$10:$AE$20,AB65)</f>
        <v>1.004</v>
      </c>
      <c r="AC67" s="82">
        <f>HLOOKUP(AE66,$AB$10:$AE$20,AC65)</f>
        <v>1.071</v>
      </c>
      <c r="AD67" s="83"/>
      <c r="AE67" s="81">
        <f>HLOOKUP(AF66,$AB$10:$AE$20,AB65)</f>
        <v>1.004</v>
      </c>
      <c r="AF67" s="82">
        <f>HLOOKUP(AF66,$AB$10:$AE$20,AC65)</f>
        <v>1.071</v>
      </c>
      <c r="AG67" s="52"/>
      <c r="AH67" s="57"/>
      <c r="AI67" s="52"/>
      <c r="AJ67" s="80"/>
      <c r="AK67" s="52"/>
      <c r="AL67" s="87">
        <f>HLOOKUP(AO66,$AK$10:$AN$20,AL65)</f>
        <v>1.075</v>
      </c>
      <c r="AM67" s="85">
        <f>HLOOKUP(AO66,$AK$10:$AN$20,AM65)</f>
        <v>1.144</v>
      </c>
      <c r="AN67" s="86"/>
      <c r="AO67" s="87">
        <f>HLOOKUP(AP66,$AK$10:$AN$20,AL65)</f>
        <v>1.075</v>
      </c>
      <c r="AP67" s="88">
        <f>HLOOKUP(AP66,$AK$10:$AN$20,AM65)</f>
        <v>1.144</v>
      </c>
      <c r="AQ67" s="52"/>
      <c r="AR67" s="57"/>
      <c r="AS67" s="69"/>
      <c r="BE67" s="69">
        <v>15</v>
      </c>
      <c r="BF67" s="106">
        <f>LOOKUP(BE67,$B$26:$B$45,$Q$26:$Q$45)</f>
        <v>6</v>
      </c>
      <c r="BG67" s="107">
        <f>LOOKUP(BG66,$BE$10:$BE$21,$BF$10:$BF$21)</f>
        <v>6</v>
      </c>
      <c r="BH67" s="107">
        <f>LOOKUP(BH66,$BE$10:$BE$21,$BF$10:$BF$21)</f>
        <v>7</v>
      </c>
      <c r="BI67" s="106">
        <f>LOOKUP(BE67,$B$26:$B$45,$P$26:$P$45)</f>
        <v>0.5389994000000002</v>
      </c>
      <c r="BJ67" s="94">
        <f>LOOKUP(BJ66,$BF$8:$BK$8,$BF$10:$BI$10)</f>
        <v>0.5</v>
      </c>
      <c r="BK67" s="94">
        <f>LOOKUP(BK66,$BF$8:$BK$8,$BF$10:$BI$10)</f>
        <v>0.55</v>
      </c>
      <c r="BL67" s="108">
        <f>((BJ68-BG68)/(BK67-BJ67))*(BI67-BJ67)+BG68</f>
        <v>0.214</v>
      </c>
      <c r="BM67" s="109">
        <f>((BK68-BH68)/(BK67-BJ67))*(BI67-BJ67)+BH68</f>
        <v>0.177</v>
      </c>
      <c r="BN67" s="110">
        <f>((BM67-BL67)/(BH67-BG67))*(BF67-BG67)+BL67</f>
        <v>0.214</v>
      </c>
      <c r="BO67"/>
    </row>
    <row r="68" spans="2:67" ht="16.5" hidden="1" thickBot="1">
      <c r="B68" s="47"/>
      <c r="C68" s="47"/>
      <c r="D68" s="47"/>
      <c r="E68" s="47"/>
      <c r="F68" s="47"/>
      <c r="G68" s="47"/>
      <c r="H68" s="47"/>
      <c r="I68" s="47"/>
      <c r="J68" s="47"/>
      <c r="K68" s="47"/>
      <c r="L68" s="47"/>
      <c r="M68" s="47"/>
      <c r="N68" s="47"/>
      <c r="O68" s="47"/>
      <c r="Y68" s="11"/>
      <c r="Z68" s="52"/>
      <c r="AA68" s="67" t="s">
        <v>21</v>
      </c>
      <c r="AB68" s="67">
        <f>LOOKUP(AA69,$AB$10:$AB$20,$AA$10:$AA$20)</f>
        <v>6</v>
      </c>
      <c r="AC68" s="67">
        <f>AB68+1</f>
        <v>7</v>
      </c>
      <c r="AD68" s="68"/>
      <c r="AE68" s="67">
        <f>LOOKUP(AD69,$AB$10:$AE$10,$AB$8:$AG$8)</f>
        <v>4</v>
      </c>
      <c r="AF68" s="67">
        <f>AE68+1</f>
        <v>5</v>
      </c>
      <c r="AG68" s="52"/>
      <c r="AH68" s="52"/>
      <c r="AI68" s="69"/>
      <c r="AJ68" s="52"/>
      <c r="AK68" s="67" t="s">
        <v>21</v>
      </c>
      <c r="AL68" s="67">
        <f>LOOKUP(AK69,$AK$10:$AK$20,$AJ$10:$AJ$20)</f>
        <v>6</v>
      </c>
      <c r="AM68" s="67">
        <f>AL68+1</f>
        <v>7</v>
      </c>
      <c r="AN68" s="68"/>
      <c r="AO68" s="67">
        <f>LOOKUP(AN69,$AB$10:$AE$10,$AB$8:$AG$8)</f>
        <v>4</v>
      </c>
      <c r="AP68" s="67">
        <f>AO68+1</f>
        <v>5</v>
      </c>
      <c r="AQ68" s="52"/>
      <c r="AR68" s="52"/>
      <c r="AS68" s="69"/>
      <c r="BE68" s="80"/>
      <c r="BF68" s="52"/>
      <c r="BG68" s="111">
        <f>HLOOKUP(BJ67,$BF$10:$BI$21,BG66)</f>
        <v>0.214</v>
      </c>
      <c r="BH68" s="112">
        <f>HLOOKUP(BJ67,$BF$10:$BI$21,BH66)</f>
        <v>0.177</v>
      </c>
      <c r="BI68" s="113"/>
      <c r="BJ68" s="114">
        <f>HLOOKUP(BK67,$BF$10:$BI$21,BG66)</f>
        <v>0.214</v>
      </c>
      <c r="BK68" s="115">
        <f>HLOOKUP(BK67,$BF$10:$BI$21,BH66)</f>
        <v>0.177</v>
      </c>
      <c r="BL68" s="52"/>
      <c r="BM68" s="57"/>
      <c r="BN68" s="69"/>
      <c r="BO68"/>
    </row>
    <row r="69" spans="2:67" ht="16.5" hidden="1" thickBot="1">
      <c r="B69" s="47"/>
      <c r="C69" s="47"/>
      <c r="D69" s="47"/>
      <c r="E69" s="47"/>
      <c r="F69" s="47"/>
      <c r="G69" s="47"/>
      <c r="H69" s="47"/>
      <c r="I69" s="47"/>
      <c r="J69" s="47"/>
      <c r="K69" s="47"/>
      <c r="L69" s="47"/>
      <c r="M69" s="47"/>
      <c r="N69" s="47"/>
      <c r="O69" s="47"/>
      <c r="Y69" s="11"/>
      <c r="Z69" s="69">
        <v>15</v>
      </c>
      <c r="AA69" s="70">
        <f>LOOKUP(Z69,$B$26:$B$45,$Q$26:$Q$45)</f>
        <v>6</v>
      </c>
      <c r="AB69" s="71">
        <f>LOOKUP(AB68,$AA$10:$AA$20,$AB$10:$AB$20)</f>
        <v>6</v>
      </c>
      <c r="AC69" s="71">
        <f>LOOKUP(AC68,$AA$10:$AA$20,$AB$10:$AB$20)</f>
        <v>7</v>
      </c>
      <c r="AD69" s="70">
        <f>LOOKUP(Z69,$B$26:$B$45,$P$26:$P$45)</f>
        <v>0.5389994000000002</v>
      </c>
      <c r="AE69" s="60">
        <f>LOOKUP(AE68,$AB$8:$AF$8,$AB$10:$AD$10)</f>
        <v>0.5</v>
      </c>
      <c r="AF69" s="60">
        <f>LOOKUP(AF68,$AB$8:$AG$8,$AB$10:$AE$10)</f>
        <v>0.55</v>
      </c>
      <c r="AG69" s="72">
        <f>((AE70-AB70)/(AF69-AE69))*(AD69-AE69)+AB70</f>
        <v>1.071</v>
      </c>
      <c r="AH69" s="73">
        <f>((AF70-AC70)/(AF69-AE69))*(AD69-AE69)+AC70</f>
        <v>1.135</v>
      </c>
      <c r="AI69" s="74">
        <f>((AH69-AG69)/(AC69-AB69))*(AA69-AB69)+AG69</f>
        <v>1.071</v>
      </c>
      <c r="AJ69" s="69">
        <v>15</v>
      </c>
      <c r="AK69" s="75">
        <f>LOOKUP(AJ69,$B$26:$B$45,$Q$26:$Q$45)</f>
        <v>6</v>
      </c>
      <c r="AL69" s="76">
        <f>LOOKUP(AL68,$AJ$10:$AJ$20,$AK$10:$AK$20)</f>
        <v>6</v>
      </c>
      <c r="AM69" s="76">
        <f>LOOKUP(AM68,$AJ$10:$AJ$20,$AK$10:$AK$20)</f>
        <v>7</v>
      </c>
      <c r="AN69" s="75">
        <f>LOOKUP(AJ69,$B$26:$B$45,$P$26:$P$45)</f>
        <v>0.5389994000000002</v>
      </c>
      <c r="AO69" s="63">
        <f>LOOKUP(AO68,$AB$8:$AF$8,$AB$10:$AD$10)</f>
        <v>0.5</v>
      </c>
      <c r="AP69" s="63">
        <f>LOOKUP(AP68,$AB$8:$AG$8,$AB$10:$AE$10)</f>
        <v>0.55</v>
      </c>
      <c r="AQ69" s="77">
        <f>((AO70-AL70)/(AP69-AO69))*(AN69-AO69)+AL70</f>
        <v>1.144</v>
      </c>
      <c r="AR69" s="78">
        <f>((AP70-AM70)/(AP69-AO69))*(AN69-AO69)+AM70</f>
        <v>1.204</v>
      </c>
      <c r="AS69" s="79">
        <f>((AR69-AQ69)/(AM69-AL69))*(AK69-AL69)+AQ69</f>
        <v>1.144</v>
      </c>
      <c r="BE69" s="52"/>
      <c r="BF69" s="67" t="s">
        <v>21</v>
      </c>
      <c r="BG69" s="67">
        <f>LOOKUP(BF70,$BF$10:$BF$21,$BE$10:$BE$21)</f>
        <v>6</v>
      </c>
      <c r="BH69" s="67">
        <f>BG69+1</f>
        <v>7</v>
      </c>
      <c r="BI69" s="68"/>
      <c r="BJ69" s="67">
        <f>LOOKUP(BI70,$BF$10:$BI$10,$BF$8:$BK$8)</f>
        <v>4</v>
      </c>
      <c r="BK69" s="67">
        <f>BJ69+1</f>
        <v>5</v>
      </c>
      <c r="BL69" s="52"/>
      <c r="BM69" s="52"/>
      <c r="BN69" s="69"/>
      <c r="BO69"/>
    </row>
    <row r="70" spans="2:67" ht="16.5" hidden="1" thickBot="1">
      <c r="B70" s="47"/>
      <c r="C70" s="47"/>
      <c r="D70" s="47"/>
      <c r="E70" s="47"/>
      <c r="F70" s="47"/>
      <c r="G70" s="47"/>
      <c r="H70" s="47"/>
      <c r="I70" s="47"/>
      <c r="J70" s="47"/>
      <c r="K70" s="47"/>
      <c r="L70" s="47"/>
      <c r="M70" s="47"/>
      <c r="N70" s="47"/>
      <c r="O70" s="47"/>
      <c r="Y70" s="11"/>
      <c r="Z70" s="80"/>
      <c r="AA70" s="52"/>
      <c r="AB70" s="81">
        <f>HLOOKUP(AE69,$AB$10:$AE$20,AB68)</f>
        <v>1.071</v>
      </c>
      <c r="AC70" s="82">
        <f>HLOOKUP(AE69,$AB$10:$AE$20,AC68)</f>
        <v>1.135</v>
      </c>
      <c r="AD70" s="83"/>
      <c r="AE70" s="81">
        <f>HLOOKUP(AF69,$AB$10:$AE$20,AB68)</f>
        <v>1.071</v>
      </c>
      <c r="AF70" s="82">
        <f>HLOOKUP(AF69,$AB$10:$AE$20,AC68)</f>
        <v>1.135</v>
      </c>
      <c r="AG70" s="52"/>
      <c r="AH70" s="57"/>
      <c r="AI70" s="52"/>
      <c r="AJ70" s="80"/>
      <c r="AK70" s="52"/>
      <c r="AL70" s="87">
        <f>HLOOKUP(AO69,$AK$10:$AN$20,AL68)</f>
        <v>1.144</v>
      </c>
      <c r="AM70" s="85">
        <f>HLOOKUP(AO69,$AK$10:$AN$20,AM68)</f>
        <v>1.204</v>
      </c>
      <c r="AN70" s="86"/>
      <c r="AO70" s="87">
        <f>HLOOKUP(AP69,$AK$10:$AN$20,AL68)</f>
        <v>1.144</v>
      </c>
      <c r="AP70" s="88">
        <f>HLOOKUP(AP69,$AK$10:$AN$20,AM68)</f>
        <v>1.204</v>
      </c>
      <c r="AQ70" s="52"/>
      <c r="AR70" s="57"/>
      <c r="AS70" s="69"/>
      <c r="BE70" s="69">
        <v>16</v>
      </c>
      <c r="BF70" s="106">
        <f>LOOKUP(BE70,$B$26:$B$45,$Q$26:$Q$45)</f>
        <v>5.4</v>
      </c>
      <c r="BG70" s="107">
        <f>LOOKUP(BG69,$BE$10:$BE$21,$BF$10:$BF$21)</f>
        <v>5</v>
      </c>
      <c r="BH70" s="107">
        <f>LOOKUP(BH69,$BE$10:$BE$21,$BF$10:$BF$21)</f>
        <v>6</v>
      </c>
      <c r="BI70" s="106">
        <f>LOOKUP(BE70,$B$26:$B$45,$P$26:$P$45)</f>
        <v>0.5283994000000002</v>
      </c>
      <c r="BJ70" s="94">
        <f>LOOKUP(BJ69,$BF$8:$BK$8,$BF$10:$BI$10)</f>
        <v>0.5</v>
      </c>
      <c r="BK70" s="94">
        <f>LOOKUP(BK69,$BF$8:$BK$8,$BF$10:$BI$10)</f>
        <v>0.55</v>
      </c>
      <c r="BL70" s="108">
        <f>((BJ71-BG71)/(BK70-BJ70))*(BI70-BJ70)+BG71</f>
        <v>0.258</v>
      </c>
      <c r="BM70" s="109">
        <f>((BK71-BH71)/(BK70-BJ70))*(BI70-BJ70)+BH71</f>
        <v>0.214</v>
      </c>
      <c r="BN70" s="110">
        <f>((BM70-BL70)/(BH70-BG70))*(BF70-BG70)+BL70</f>
        <v>0.24039999999999997</v>
      </c>
      <c r="BO70"/>
    </row>
    <row r="71" spans="2:67" ht="16.5" hidden="1" thickBot="1">
      <c r="B71" s="47"/>
      <c r="C71" s="47"/>
      <c r="D71" s="47"/>
      <c r="E71" s="47"/>
      <c r="F71" s="47"/>
      <c r="G71" s="47"/>
      <c r="H71" s="47"/>
      <c r="I71" s="47"/>
      <c r="J71" s="47"/>
      <c r="K71" s="47"/>
      <c r="L71" s="47"/>
      <c r="M71" s="47"/>
      <c r="N71" s="47"/>
      <c r="O71" s="47"/>
      <c r="Y71" s="11"/>
      <c r="Z71" s="52"/>
      <c r="AA71" s="67" t="s">
        <v>21</v>
      </c>
      <c r="AB71" s="67">
        <f>LOOKUP(AA72,$AB$10:$AB$20,$AA$10:$AA$20)</f>
        <v>5</v>
      </c>
      <c r="AC71" s="67">
        <f>AB71+1</f>
        <v>6</v>
      </c>
      <c r="AD71" s="68"/>
      <c r="AE71" s="67">
        <f>LOOKUP(AD72,$AB$10:$AE$10,$AB$8:$AG$8)</f>
        <v>4</v>
      </c>
      <c r="AF71" s="67">
        <f>AE71+1</f>
        <v>5</v>
      </c>
      <c r="AG71" s="52"/>
      <c r="AH71" s="52"/>
      <c r="AI71" s="69"/>
      <c r="AJ71" s="52"/>
      <c r="AK71" s="67" t="s">
        <v>21</v>
      </c>
      <c r="AL71" s="67">
        <f>LOOKUP(AK72,$AK$10:$AK$20,$AJ$10:$AJ$20)</f>
        <v>5</v>
      </c>
      <c r="AM71" s="67">
        <f>AL71+1</f>
        <v>6</v>
      </c>
      <c r="AN71" s="68"/>
      <c r="AO71" s="67">
        <f>LOOKUP(AN72,$AB$10:$AE$10,$AB$8:$AG$8)</f>
        <v>4</v>
      </c>
      <c r="AP71" s="67">
        <f>AO71+1</f>
        <v>5</v>
      </c>
      <c r="AQ71" s="52"/>
      <c r="AR71" s="52"/>
      <c r="AS71" s="69"/>
      <c r="BE71" s="80"/>
      <c r="BF71" s="52"/>
      <c r="BG71" s="111">
        <f>HLOOKUP(BJ70,$BF$10:$BI$21,BG69)</f>
        <v>0.258</v>
      </c>
      <c r="BH71" s="112">
        <f>HLOOKUP(BJ70,$BF$10:$BI$21,BH69)</f>
        <v>0.214</v>
      </c>
      <c r="BI71" s="113"/>
      <c r="BJ71" s="114">
        <f>HLOOKUP(BK70,$BF$10:$BI$21,BG69)</f>
        <v>0.258</v>
      </c>
      <c r="BK71" s="115">
        <f>HLOOKUP(BK70,$BF$10:$BI$21,BH69)</f>
        <v>0.214</v>
      </c>
      <c r="BL71" s="52"/>
      <c r="BM71" s="57"/>
      <c r="BN71" s="69"/>
      <c r="BO71"/>
    </row>
    <row r="72" spans="2:67" ht="16.5" hidden="1" thickBot="1">
      <c r="B72" s="47"/>
      <c r="C72" s="47"/>
      <c r="D72" s="47"/>
      <c r="E72" s="47"/>
      <c r="F72" s="47"/>
      <c r="G72" s="47"/>
      <c r="H72" s="47"/>
      <c r="I72" s="47"/>
      <c r="J72" s="47"/>
      <c r="K72" s="47"/>
      <c r="L72" s="47"/>
      <c r="M72" s="47"/>
      <c r="N72" s="47"/>
      <c r="O72" s="47"/>
      <c r="Y72" s="11"/>
      <c r="Z72" s="69">
        <v>16</v>
      </c>
      <c r="AA72" s="70">
        <f>LOOKUP(Z72,$B$26:$B$45,$Q$26:$Q$45)</f>
        <v>5.4</v>
      </c>
      <c r="AB72" s="71">
        <f>LOOKUP(AB71,$AA$10:$AA$20,$AB$10:$AB$20)</f>
        <v>5</v>
      </c>
      <c r="AC72" s="71">
        <f>LOOKUP(AC71,$AA$10:$AA$20,$AB$10:$AB$20)</f>
        <v>6</v>
      </c>
      <c r="AD72" s="70">
        <f>LOOKUP(Z72,$B$26:$B$45,$P$26:$P$45)</f>
        <v>0.5283994000000002</v>
      </c>
      <c r="AE72" s="60">
        <f>LOOKUP(AE71,$AB$8:$AF$8,$AB$10:$AD$10)</f>
        <v>0.5</v>
      </c>
      <c r="AF72" s="60">
        <f>LOOKUP(AF71,$AB$8:$AG$8,$AB$10:$AE$10)</f>
        <v>0.55</v>
      </c>
      <c r="AG72" s="72">
        <f>((AE73-AB73)/(AF72-AE72))*(AD72-AE72)+AB73</f>
        <v>1.004</v>
      </c>
      <c r="AH72" s="73">
        <f>((AF73-AC73)/(AF72-AE72))*(AD72-AE72)+AC73</f>
        <v>1.071</v>
      </c>
      <c r="AI72" s="74">
        <f>((AH72-AG72)/(AC72-AB72))*(AA72-AB72)+AG72</f>
        <v>1.0308</v>
      </c>
      <c r="AJ72" s="69">
        <v>16</v>
      </c>
      <c r="AK72" s="75">
        <f>LOOKUP(AJ72,$B$26:$B$45,$Q$26:$Q$45)</f>
        <v>5.4</v>
      </c>
      <c r="AL72" s="76">
        <f>LOOKUP(AL71,$AJ$10:$AJ$20,$AK$10:$AK$20)</f>
        <v>5</v>
      </c>
      <c r="AM72" s="76">
        <f>LOOKUP(AM71,$AJ$10:$AJ$20,$AK$10:$AK$20)</f>
        <v>6</v>
      </c>
      <c r="AN72" s="75">
        <f>LOOKUP(AJ72,$B$26:$B$45,$P$26:$P$45)</f>
        <v>0.5283994000000002</v>
      </c>
      <c r="AO72" s="63">
        <f>LOOKUP(AO71,$AB$8:$AF$8,$AB$10:$AD$10)</f>
        <v>0.5</v>
      </c>
      <c r="AP72" s="63">
        <f>LOOKUP(AP71,$AB$8:$AG$8,$AB$10:$AE$10)</f>
        <v>0.55</v>
      </c>
      <c r="AQ72" s="77">
        <f>((AO73-AL73)/(AP72-AO72))*(AN72-AO72)+AL73</f>
        <v>1.075</v>
      </c>
      <c r="AR72" s="78">
        <f>((AP73-AM73)/(AP72-AO72))*(AN72-AO72)+AM73</f>
        <v>1.144</v>
      </c>
      <c r="AS72" s="79">
        <f>((AR72-AQ72)/(AM72-AL72))*(AK72-AL72)+AQ72</f>
        <v>1.1026</v>
      </c>
      <c r="BE72" s="52"/>
      <c r="BF72" s="67" t="s">
        <v>21</v>
      </c>
      <c r="BG72" s="67">
        <f>LOOKUP(BF73,$BF$10:$BF$21,$BE$10:$BE$21)</f>
        <v>6</v>
      </c>
      <c r="BH72" s="67">
        <f>BG72+1</f>
        <v>7</v>
      </c>
      <c r="BI72" s="68"/>
      <c r="BJ72" s="67">
        <f>LOOKUP(BI73,$BF$10:$BI$10,$BF$8:$BK$8)</f>
        <v>4</v>
      </c>
      <c r="BK72" s="67">
        <f>BJ72+1</f>
        <v>5</v>
      </c>
      <c r="BL72" s="52"/>
      <c r="BM72" s="52"/>
      <c r="BN72" s="69"/>
      <c r="BO72"/>
    </row>
    <row r="73" spans="2:67" ht="16.5" hidden="1" thickBot="1">
      <c r="B73" s="47"/>
      <c r="C73" s="47"/>
      <c r="D73" s="47"/>
      <c r="E73" s="47"/>
      <c r="F73" s="47"/>
      <c r="G73" s="47"/>
      <c r="H73" s="47"/>
      <c r="I73" s="47"/>
      <c r="J73" s="47"/>
      <c r="K73" s="47"/>
      <c r="L73" s="47"/>
      <c r="M73" s="47"/>
      <c r="N73" s="47"/>
      <c r="O73" s="47"/>
      <c r="Y73" s="11"/>
      <c r="Z73" s="80"/>
      <c r="AA73" s="52"/>
      <c r="AB73" s="81">
        <f>HLOOKUP(AE72,$AB$10:$AE$20,AB71)</f>
        <v>1.004</v>
      </c>
      <c r="AC73" s="82">
        <f>HLOOKUP(AE72,$AB$10:$AE$20,AC71)</f>
        <v>1.071</v>
      </c>
      <c r="AD73" s="83"/>
      <c r="AE73" s="81">
        <f>HLOOKUP(AF72,$AB$10:$AE$20,AB71)</f>
        <v>1.004</v>
      </c>
      <c r="AF73" s="82">
        <f>HLOOKUP(AF72,$AB$10:$AE$20,AC71)</f>
        <v>1.071</v>
      </c>
      <c r="AG73" s="52"/>
      <c r="AH73" s="57"/>
      <c r="AI73" s="52"/>
      <c r="AJ73" s="80"/>
      <c r="AK73" s="52"/>
      <c r="AL73" s="87">
        <f>HLOOKUP(AO72,$AK$10:$AN$20,AL71)</f>
        <v>1.075</v>
      </c>
      <c r="AM73" s="85">
        <f>HLOOKUP(AO72,$AK$10:$AN$20,AM71)</f>
        <v>1.144</v>
      </c>
      <c r="AN73" s="86"/>
      <c r="AO73" s="87">
        <f>HLOOKUP(AP72,$AK$10:$AN$20,AL71)</f>
        <v>1.075</v>
      </c>
      <c r="AP73" s="88">
        <f>HLOOKUP(AP72,$AK$10:$AN$20,AM71)</f>
        <v>1.144</v>
      </c>
      <c r="AQ73" s="52"/>
      <c r="AR73" s="57"/>
      <c r="AS73" s="69"/>
      <c r="BE73" s="69">
        <v>17</v>
      </c>
      <c r="BF73" s="106">
        <f>LOOKUP(BE73,$B$26:$B$45,$Q$26:$Q$45)</f>
        <v>5.8</v>
      </c>
      <c r="BG73" s="107">
        <f>LOOKUP(BG72,$BE$10:$BE$21,$BF$10:$BF$21)</f>
        <v>5</v>
      </c>
      <c r="BH73" s="107">
        <f>LOOKUP(BH72,$BE$10:$BE$21,$BF$10:$BF$21)</f>
        <v>6</v>
      </c>
      <c r="BI73" s="106">
        <f>LOOKUP(BE73,$B$26:$B$45,$P$26:$P$45)</f>
        <v>0.5389994000000002</v>
      </c>
      <c r="BJ73" s="94">
        <f>LOOKUP(BJ72,$BF$8:$BK$8,$BF$10:$BI$10)</f>
        <v>0.5</v>
      </c>
      <c r="BK73" s="94">
        <f>LOOKUP(BK72,$BF$8:$BK$8,$BF$10:$BI$10)</f>
        <v>0.55</v>
      </c>
      <c r="BL73" s="108">
        <f>((BJ74-BG74)/(BK73-BJ73))*(BI73-BJ73)+BG74</f>
        <v>0.258</v>
      </c>
      <c r="BM73" s="109">
        <f>((BK74-BH74)/(BK73-BJ73))*(BI73-BJ73)+BH74</f>
        <v>0.214</v>
      </c>
      <c r="BN73" s="110">
        <f>((BM73-BL73)/(BH73-BG73))*(BF73-BG73)+BL73</f>
        <v>0.2228</v>
      </c>
      <c r="BO73"/>
    </row>
    <row r="74" spans="2:67" ht="16.5" hidden="1" thickBot="1">
      <c r="B74" s="47"/>
      <c r="C74" s="47"/>
      <c r="D74" s="47"/>
      <c r="E74" s="47"/>
      <c r="F74" s="47"/>
      <c r="G74" s="47"/>
      <c r="H74" s="47"/>
      <c r="I74" s="47"/>
      <c r="J74" s="47"/>
      <c r="K74" s="47"/>
      <c r="L74" s="47"/>
      <c r="M74" s="47"/>
      <c r="N74" s="47"/>
      <c r="O74" s="47"/>
      <c r="Y74" s="11"/>
      <c r="Z74" s="52"/>
      <c r="AA74" s="67" t="s">
        <v>21</v>
      </c>
      <c r="AB74" s="67">
        <f>LOOKUP(AA75,$AB$10:$AB$20,$AA$10:$AA$20)</f>
        <v>5</v>
      </c>
      <c r="AC74" s="67">
        <f>AB74+1</f>
        <v>6</v>
      </c>
      <c r="AD74" s="68"/>
      <c r="AE74" s="67">
        <f>LOOKUP(AD75,$AB$10:$AE$10,$AB$8:$AG$8)</f>
        <v>4</v>
      </c>
      <c r="AF74" s="67">
        <f>AE74+1</f>
        <v>5</v>
      </c>
      <c r="AG74" s="52"/>
      <c r="AH74" s="52"/>
      <c r="AI74" s="69"/>
      <c r="AJ74" s="52"/>
      <c r="AK74" s="67" t="s">
        <v>21</v>
      </c>
      <c r="AL74" s="67">
        <f>LOOKUP(AK75,$AK$10:$AK$20,$AJ$10:$AJ$20)</f>
        <v>5</v>
      </c>
      <c r="AM74" s="67">
        <f>AL74+1</f>
        <v>6</v>
      </c>
      <c r="AN74" s="68"/>
      <c r="AO74" s="67">
        <f>LOOKUP(AN75,$AB$10:$AE$10,$AB$8:$AG$8)</f>
        <v>4</v>
      </c>
      <c r="AP74" s="67">
        <f>AO74+1</f>
        <v>5</v>
      </c>
      <c r="AQ74" s="52"/>
      <c r="AR74" s="52"/>
      <c r="AS74" s="69"/>
      <c r="BE74" s="80"/>
      <c r="BF74" s="52"/>
      <c r="BG74" s="111">
        <f>HLOOKUP(BJ73,$BF$10:$BI$21,BG72)</f>
        <v>0.258</v>
      </c>
      <c r="BH74" s="112">
        <f>HLOOKUP(BJ73,$BF$10:$BI$21,BH72)</f>
        <v>0.214</v>
      </c>
      <c r="BI74" s="113"/>
      <c r="BJ74" s="114">
        <f>HLOOKUP(BK73,$BF$10:$BI$21,BG72)</f>
        <v>0.258</v>
      </c>
      <c r="BK74" s="115">
        <f>HLOOKUP(BK73,$BF$10:$BI$21,BH72)</f>
        <v>0.214</v>
      </c>
      <c r="BL74" s="52"/>
      <c r="BM74" s="57"/>
      <c r="BN74" s="69"/>
      <c r="BO74"/>
    </row>
    <row r="75" spans="2:67" ht="16.5" hidden="1" thickBot="1">
      <c r="B75" s="47"/>
      <c r="C75" s="47"/>
      <c r="D75" s="47"/>
      <c r="E75" s="47"/>
      <c r="F75" s="47"/>
      <c r="G75" s="47"/>
      <c r="H75" s="47"/>
      <c r="I75" s="47"/>
      <c r="J75" s="47"/>
      <c r="K75" s="47"/>
      <c r="L75" s="47"/>
      <c r="M75" s="47"/>
      <c r="N75" s="47"/>
      <c r="O75" s="47"/>
      <c r="Y75" s="11"/>
      <c r="Z75" s="69">
        <v>17</v>
      </c>
      <c r="AA75" s="70">
        <f>LOOKUP(Z75,$B$26:$B$45,$Q$26:$Q$45)</f>
        <v>5.8</v>
      </c>
      <c r="AB75" s="71">
        <f>LOOKUP(AB74,$AA$10:$AA$20,$AB$10:$AB$20)</f>
        <v>5</v>
      </c>
      <c r="AC75" s="71">
        <f>LOOKUP(AC74,$AA$10:$AA$20,$AB$10:$AB$20)</f>
        <v>6</v>
      </c>
      <c r="AD75" s="70">
        <f>LOOKUP(Z75,$B$26:$B$45,$P$26:$P$45)</f>
        <v>0.5389994000000002</v>
      </c>
      <c r="AE75" s="60">
        <f>LOOKUP(AE74,$AB$8:$AF$8,$AB$10:$AD$10)</f>
        <v>0.5</v>
      </c>
      <c r="AF75" s="60">
        <f>LOOKUP(AF74,$AB$8:$AG$8,$AB$10:$AE$10)</f>
        <v>0.55</v>
      </c>
      <c r="AG75" s="72">
        <f>((AE76-AB76)/(AF75-AE75))*(AD75-AE75)+AB76</f>
        <v>1.004</v>
      </c>
      <c r="AH75" s="73">
        <f>((AF76-AC76)/(AF75-AE75))*(AD75-AE75)+AC76</f>
        <v>1.071</v>
      </c>
      <c r="AI75" s="74">
        <f>((AH75-AG75)/(AC75-AB75))*(AA75-AB75)+AG75</f>
        <v>1.0575999999999999</v>
      </c>
      <c r="AJ75" s="69">
        <v>17</v>
      </c>
      <c r="AK75" s="75">
        <f>LOOKUP(AJ75,$B$26:$B$45,$Q$26:$Q$45)</f>
        <v>5.8</v>
      </c>
      <c r="AL75" s="76">
        <f>LOOKUP(AL74,$AJ$10:$AJ$20,$AK$10:$AK$20)</f>
        <v>5</v>
      </c>
      <c r="AM75" s="76">
        <f>LOOKUP(AM74,$AJ$10:$AJ$20,$AK$10:$AK$20)</f>
        <v>6</v>
      </c>
      <c r="AN75" s="75">
        <f>LOOKUP(AJ75,$B$26:$B$45,$P$26:$P$45)</f>
        <v>0.5389994000000002</v>
      </c>
      <c r="AO75" s="63">
        <f>LOOKUP(AO74,$AB$8:$AF$8,$AB$10:$AD$10)</f>
        <v>0.5</v>
      </c>
      <c r="AP75" s="63">
        <f>LOOKUP(AP74,$AB$8:$AG$8,$AB$10:$AE$10)</f>
        <v>0.55</v>
      </c>
      <c r="AQ75" s="77">
        <f>((AO76-AL76)/(AP75-AO75))*(AN75-AO75)+AL76</f>
        <v>1.075</v>
      </c>
      <c r="AR75" s="78">
        <f>((AP76-AM76)/(AP75-AO75))*(AN75-AO75)+AM76</f>
        <v>1.144</v>
      </c>
      <c r="AS75" s="79">
        <f>((AR75-AQ75)/(AM75-AL75))*(AK75-AL75)+AQ75</f>
        <v>1.1301999999999999</v>
      </c>
      <c r="BE75" s="52"/>
      <c r="BF75" s="67" t="s">
        <v>21</v>
      </c>
      <c r="BG75" s="67">
        <f>LOOKUP(BF76,$BF$10:$BF$21,$BE$10:$BE$21)</f>
        <v>6</v>
      </c>
      <c r="BH75" s="67">
        <f>BG75+1</f>
        <v>7</v>
      </c>
      <c r="BI75" s="68"/>
      <c r="BJ75" s="67">
        <f>LOOKUP(BI76,$BF$10:$BI$10,$BF$8:$BK$8)</f>
        <v>4</v>
      </c>
      <c r="BK75" s="67">
        <f>BJ75+1</f>
        <v>5</v>
      </c>
      <c r="BL75" s="52"/>
      <c r="BM75" s="52"/>
      <c r="BN75" s="69"/>
      <c r="BO75"/>
    </row>
    <row r="76" spans="2:67" ht="16.5" hidden="1" thickBot="1">
      <c r="B76" s="47"/>
      <c r="C76" s="47"/>
      <c r="D76" s="47"/>
      <c r="E76" s="47"/>
      <c r="F76" s="47"/>
      <c r="G76" s="47"/>
      <c r="H76" s="47"/>
      <c r="I76" s="47"/>
      <c r="J76" s="47"/>
      <c r="K76" s="47"/>
      <c r="L76" s="47"/>
      <c r="M76" s="47"/>
      <c r="N76" s="47"/>
      <c r="O76" s="47"/>
      <c r="Y76" s="11"/>
      <c r="Z76" s="80"/>
      <c r="AA76" s="52"/>
      <c r="AB76" s="81">
        <f>HLOOKUP(AE75,$AB$10:$AE$20,AB74)</f>
        <v>1.004</v>
      </c>
      <c r="AC76" s="82">
        <f>HLOOKUP(AE75,$AB$10:$AE$20,AC74)</f>
        <v>1.071</v>
      </c>
      <c r="AD76" s="83"/>
      <c r="AE76" s="81">
        <f>HLOOKUP(AF75,$AB$10:$AE$20,AB74)</f>
        <v>1.004</v>
      </c>
      <c r="AF76" s="82">
        <f>HLOOKUP(AF75,$AB$10:$AE$20,AC74)</f>
        <v>1.071</v>
      </c>
      <c r="AG76" s="52"/>
      <c r="AH76" s="57"/>
      <c r="AI76" s="52"/>
      <c r="AJ76" s="80"/>
      <c r="AK76" s="52"/>
      <c r="AL76" s="87">
        <f>HLOOKUP(AO75,$AK$10:$AN$20,AL74)</f>
        <v>1.075</v>
      </c>
      <c r="AM76" s="85">
        <f>HLOOKUP(AO75,$AK$10:$AN$20,AM74)</f>
        <v>1.144</v>
      </c>
      <c r="AN76" s="86"/>
      <c r="AO76" s="87">
        <f>HLOOKUP(AP75,$AK$10:$AN$20,AL74)</f>
        <v>1.075</v>
      </c>
      <c r="AP76" s="88">
        <f>HLOOKUP(AP75,$AK$10:$AN$20,AM74)</f>
        <v>1.144</v>
      </c>
      <c r="AQ76" s="52"/>
      <c r="AR76" s="57"/>
      <c r="AS76" s="69"/>
      <c r="BE76" s="69">
        <v>18</v>
      </c>
      <c r="BF76" s="106">
        <f>LOOKUP(BE76,$B$26:$B$45,$Q$26:$Q$45)</f>
        <v>5.8</v>
      </c>
      <c r="BG76" s="107">
        <f>LOOKUP(BG75,$BE$10:$BE$21,$BF$10:$BF$21)</f>
        <v>5</v>
      </c>
      <c r="BH76" s="107">
        <f>LOOKUP(BH75,$BE$10:$BE$21,$BF$10:$BF$21)</f>
        <v>6</v>
      </c>
      <c r="BI76" s="106">
        <f>LOOKUP(BE76,$B$26:$B$45,$P$26:$P$45)</f>
        <v>0.5389994000000002</v>
      </c>
      <c r="BJ76" s="94">
        <f>LOOKUP(BJ75,$BF$8:$BK$8,$BF$10:$BI$10)</f>
        <v>0.5</v>
      </c>
      <c r="BK76" s="94">
        <f>LOOKUP(BK75,$BF$8:$BK$8,$BF$10:$BI$10)</f>
        <v>0.55</v>
      </c>
      <c r="BL76" s="108">
        <f>((BJ77-BG77)/(BK76-BJ76))*(BI76-BJ76)+BG77</f>
        <v>0.258</v>
      </c>
      <c r="BM76" s="109">
        <f>((BK77-BH77)/(BK76-BJ76))*(BI76-BJ76)+BH77</f>
        <v>0.214</v>
      </c>
      <c r="BN76" s="110">
        <f>((BM76-BL76)/(BH76-BG76))*(BF76-BG76)+BL76</f>
        <v>0.2228</v>
      </c>
      <c r="BO76"/>
    </row>
    <row r="77" spans="2:67" ht="16.5" hidden="1" thickBot="1">
      <c r="B77" s="47"/>
      <c r="C77" s="47"/>
      <c r="D77" s="47"/>
      <c r="E77" s="47"/>
      <c r="F77" s="47"/>
      <c r="G77" s="47"/>
      <c r="H77" s="47"/>
      <c r="I77" s="47"/>
      <c r="J77" s="47"/>
      <c r="K77" s="47"/>
      <c r="L77" s="47"/>
      <c r="M77" s="47"/>
      <c r="N77" s="47"/>
      <c r="O77" s="47"/>
      <c r="Z77" s="52"/>
      <c r="AA77" s="67" t="s">
        <v>21</v>
      </c>
      <c r="AB77" s="67">
        <f>LOOKUP(AA78,$AB$10:$AB$20,$AA$10:$AA$20)</f>
        <v>5</v>
      </c>
      <c r="AC77" s="67">
        <f>AB77+1</f>
        <v>6</v>
      </c>
      <c r="AD77" s="68"/>
      <c r="AE77" s="67">
        <f>LOOKUP(AD78,$AB$10:$AE$10,$AB$8:$AG$8)</f>
        <v>4</v>
      </c>
      <c r="AF77" s="67">
        <f>AE77+1</f>
        <v>5</v>
      </c>
      <c r="AG77" s="52"/>
      <c r="AH77" s="52"/>
      <c r="AI77" s="69"/>
      <c r="AJ77" s="52"/>
      <c r="AK77" s="67" t="s">
        <v>21</v>
      </c>
      <c r="AL77" s="67">
        <f>LOOKUP(AK78,$AK$10:$AK$20,$AJ$10:$AJ$20)</f>
        <v>5</v>
      </c>
      <c r="AM77" s="67">
        <f>AL77+1</f>
        <v>6</v>
      </c>
      <c r="AN77" s="68"/>
      <c r="AO77" s="67">
        <f>LOOKUP(AN78,$AB$10:$AE$10,$AB$8:$AG$8)</f>
        <v>4</v>
      </c>
      <c r="AP77" s="67">
        <f>AO77+1</f>
        <v>5</v>
      </c>
      <c r="AQ77" s="52"/>
      <c r="AR77" s="52"/>
      <c r="AS77" s="69"/>
      <c r="BE77" s="80"/>
      <c r="BF77" s="52"/>
      <c r="BG77" s="111">
        <f>HLOOKUP(BJ76,$BF$10:$BI$21,BG75)</f>
        <v>0.258</v>
      </c>
      <c r="BH77" s="112">
        <f>HLOOKUP(BJ76,$BF$10:$BI$21,BH75)</f>
        <v>0.214</v>
      </c>
      <c r="BI77" s="113"/>
      <c r="BJ77" s="114">
        <f>HLOOKUP(BK76,$BF$10:$BI$21,BG75)</f>
        <v>0.258</v>
      </c>
      <c r="BK77" s="115">
        <f>HLOOKUP(BK76,$BF$10:$BI$21,BH75)</f>
        <v>0.214</v>
      </c>
      <c r="BL77" s="52"/>
      <c r="BM77" s="57"/>
      <c r="BN77" s="69"/>
      <c r="BO77"/>
    </row>
    <row r="78" spans="2:67" ht="16.5" hidden="1" thickBot="1">
      <c r="B78" s="47"/>
      <c r="C78" s="47"/>
      <c r="D78" s="47"/>
      <c r="E78" s="47"/>
      <c r="F78" s="47"/>
      <c r="G78" s="47"/>
      <c r="H78" s="47"/>
      <c r="I78" s="47"/>
      <c r="J78" s="47"/>
      <c r="K78" s="47"/>
      <c r="L78" s="47"/>
      <c r="M78" s="47"/>
      <c r="N78" s="47"/>
      <c r="O78" s="47"/>
      <c r="Z78" s="69">
        <v>18</v>
      </c>
      <c r="AA78" s="70">
        <f>LOOKUP(Z78,$B$26:$B$45,$Q$26:$Q$45)</f>
        <v>5.8</v>
      </c>
      <c r="AB78" s="71">
        <f>LOOKUP(AB77,$AA$10:$AA$20,$AB$10:$AB$20)</f>
        <v>5</v>
      </c>
      <c r="AC78" s="71">
        <f>LOOKUP(AC77,$AA$10:$AA$20,$AB$10:$AB$20)</f>
        <v>6</v>
      </c>
      <c r="AD78" s="70">
        <f>LOOKUP(Z78,$B$26:$B$45,$P$26:$P$45)</f>
        <v>0.5389994000000002</v>
      </c>
      <c r="AE78" s="60">
        <f>LOOKUP(AE77,$AB$8:$AF$8,$AB$10:$AD$10)</f>
        <v>0.5</v>
      </c>
      <c r="AF78" s="60">
        <f>LOOKUP(AF77,$AB$8:$AG$8,$AB$10:$AE$10)</f>
        <v>0.55</v>
      </c>
      <c r="AG78" s="72">
        <f>((AE79-AB79)/(AF78-AE78))*(AD78-AE78)+AB79</f>
        <v>1.004</v>
      </c>
      <c r="AH78" s="73">
        <f>((AF79-AC79)/(AF78-AE78))*(AD78-AE78)+AC79</f>
        <v>1.071</v>
      </c>
      <c r="AI78" s="74">
        <f>((AH78-AG78)/(AC78-AB78))*(AA78-AB78)+AG78</f>
        <v>1.0575999999999999</v>
      </c>
      <c r="AJ78" s="69">
        <v>18</v>
      </c>
      <c r="AK78" s="75">
        <f>LOOKUP(AJ78,$B$26:$B$45,$Q$26:$Q$45)</f>
        <v>5.8</v>
      </c>
      <c r="AL78" s="76">
        <f>LOOKUP(AL77,$AJ$10:$AJ$20,$AK$10:$AK$20)</f>
        <v>5</v>
      </c>
      <c r="AM78" s="76">
        <f>LOOKUP(AM77,$AJ$10:$AJ$20,$AK$10:$AK$20)</f>
        <v>6</v>
      </c>
      <c r="AN78" s="75">
        <f>LOOKUP(AJ78,$B$26:$B$45,$P$26:$P$45)</f>
        <v>0.5389994000000002</v>
      </c>
      <c r="AO78" s="63">
        <f>LOOKUP(AO77,$AB$8:$AF$8,$AB$10:$AD$10)</f>
        <v>0.5</v>
      </c>
      <c r="AP78" s="63">
        <f>LOOKUP(AP77,$AB$8:$AG$8,$AB$10:$AE$10)</f>
        <v>0.55</v>
      </c>
      <c r="AQ78" s="77">
        <f>((AO79-AL79)/(AP78-AO78))*(AN78-AO78)+AL79</f>
        <v>1.075</v>
      </c>
      <c r="AR78" s="78">
        <f>((AP79-AM79)/(AP78-AO78))*(AN78-AO78)+AM79</f>
        <v>1.144</v>
      </c>
      <c r="AS78" s="79">
        <f>((AR78-AQ78)/(AM78-AL78))*(AK78-AL78)+AQ78</f>
        <v>1.1301999999999999</v>
      </c>
      <c r="BE78" s="52"/>
      <c r="BF78" s="67" t="s">
        <v>21</v>
      </c>
      <c r="BG78" s="67">
        <f>LOOKUP(BF79,$BF$10:$BF$21,$BE$10:$BE$21)</f>
        <v>6</v>
      </c>
      <c r="BH78" s="67">
        <f>BG78+1</f>
        <v>7</v>
      </c>
      <c r="BI78" s="68"/>
      <c r="BJ78" s="67">
        <f>LOOKUP(BI79,$BF$10:$BI$10,$BF$8:$BK$8)</f>
        <v>4</v>
      </c>
      <c r="BK78" s="67">
        <f>BJ78+1</f>
        <v>5</v>
      </c>
      <c r="BL78" s="52"/>
      <c r="BM78" s="52"/>
      <c r="BN78" s="69"/>
      <c r="BO78"/>
    </row>
    <row r="79" spans="2:67" ht="16.5" hidden="1" thickBot="1">
      <c r="B79" s="47"/>
      <c r="C79" s="47"/>
      <c r="D79" s="47"/>
      <c r="E79" s="47"/>
      <c r="F79" s="47"/>
      <c r="G79" s="47"/>
      <c r="H79" s="47"/>
      <c r="I79" s="47"/>
      <c r="J79" s="47"/>
      <c r="K79" s="47"/>
      <c r="L79" s="47"/>
      <c r="M79" s="47"/>
      <c r="N79" s="47"/>
      <c r="O79" s="47"/>
      <c r="Z79" s="80"/>
      <c r="AA79" s="52"/>
      <c r="AB79" s="81">
        <f>HLOOKUP(AE78,$AB$10:$AE$20,AB77)</f>
        <v>1.004</v>
      </c>
      <c r="AC79" s="82">
        <f>HLOOKUP(AE78,$AB$10:$AE$20,AC77)</f>
        <v>1.071</v>
      </c>
      <c r="AD79" s="83"/>
      <c r="AE79" s="81">
        <f>HLOOKUP(AF78,$AB$10:$AE$20,AB77)</f>
        <v>1.004</v>
      </c>
      <c r="AF79" s="82">
        <f>HLOOKUP(AF78,$AB$10:$AE$20,AC77)</f>
        <v>1.071</v>
      </c>
      <c r="AG79" s="52"/>
      <c r="AH79" s="57"/>
      <c r="AI79" s="52"/>
      <c r="AJ79" s="80"/>
      <c r="AK79" s="52"/>
      <c r="AL79" s="87">
        <f>HLOOKUP(AO78,$AK$10:$AN$20,AL77)</f>
        <v>1.075</v>
      </c>
      <c r="AM79" s="85">
        <f>HLOOKUP(AO78,$AK$10:$AN$20,AM77)</f>
        <v>1.144</v>
      </c>
      <c r="AN79" s="86"/>
      <c r="AO79" s="87">
        <f>HLOOKUP(AP78,$AK$10:$AN$20,AL77)</f>
        <v>1.075</v>
      </c>
      <c r="AP79" s="88">
        <f>HLOOKUP(AP78,$AK$10:$AN$20,AM77)</f>
        <v>1.144</v>
      </c>
      <c r="AQ79" s="52"/>
      <c r="AR79" s="57"/>
      <c r="AS79" s="69"/>
      <c r="BE79" s="69">
        <v>19</v>
      </c>
      <c r="BF79" s="106">
        <f>LOOKUP(BE79,$B$26:$B$45,$Q$26:$Q$45)</f>
        <v>5.8</v>
      </c>
      <c r="BG79" s="107">
        <f>LOOKUP(BG78,$BE$10:$BE$21,$BF$10:$BF$21)</f>
        <v>5</v>
      </c>
      <c r="BH79" s="107">
        <f>LOOKUP(BH78,$BE$10:$BE$21,$BF$10:$BF$21)</f>
        <v>6</v>
      </c>
      <c r="BI79" s="106">
        <f>LOOKUP(BE79,$B$26:$B$45,$P$26:$P$45)</f>
        <v>0.5389994000000002</v>
      </c>
      <c r="BJ79" s="94">
        <f>LOOKUP(BJ78,$BF$8:$BK$8,$BF$10:$BI$10)</f>
        <v>0.5</v>
      </c>
      <c r="BK79" s="94">
        <f>LOOKUP(BK78,$BF$8:$BK$8,$BF$10:$BI$10)</f>
        <v>0.55</v>
      </c>
      <c r="BL79" s="108">
        <f>((BJ80-BG80)/(BK79-BJ79))*(BI79-BJ79)+BG80</f>
        <v>0.258</v>
      </c>
      <c r="BM79" s="109">
        <f>((BK80-BH80)/(BK79-BJ79))*(BI79-BJ79)+BH80</f>
        <v>0.214</v>
      </c>
      <c r="BN79" s="110">
        <f>((BM79-BL79)/(BH79-BG79))*(BF79-BG79)+BL79</f>
        <v>0.2228</v>
      </c>
      <c r="BO79"/>
    </row>
    <row r="80" spans="2:67" ht="16.5" hidden="1" thickBot="1">
      <c r="B80" s="47"/>
      <c r="C80" s="47"/>
      <c r="D80" s="47"/>
      <c r="E80" s="47"/>
      <c r="F80" s="47"/>
      <c r="G80" s="47"/>
      <c r="H80" s="47"/>
      <c r="I80" s="47"/>
      <c r="J80" s="47"/>
      <c r="K80" s="47"/>
      <c r="L80" s="47"/>
      <c r="M80" s="47"/>
      <c r="N80" s="47"/>
      <c r="O80" s="47"/>
      <c r="Z80" s="52"/>
      <c r="AA80" s="67" t="s">
        <v>21</v>
      </c>
      <c r="AB80" s="67">
        <f>LOOKUP(AA81,$AB$10:$AB$20,$AA$10:$AA$20)</f>
        <v>5</v>
      </c>
      <c r="AC80" s="67">
        <f>AB80+1</f>
        <v>6</v>
      </c>
      <c r="AD80" s="68"/>
      <c r="AE80" s="67">
        <f>LOOKUP(AD81,$AB$10:$AE$10,$AB$8:$AG$8)</f>
        <v>4</v>
      </c>
      <c r="AF80" s="67">
        <f>AE80+1</f>
        <v>5</v>
      </c>
      <c r="AG80" s="52"/>
      <c r="AH80" s="52"/>
      <c r="AI80" s="69"/>
      <c r="AJ80" s="52"/>
      <c r="AK80" s="67" t="s">
        <v>21</v>
      </c>
      <c r="AL80" s="67">
        <f>LOOKUP(AK81,$AK$10:$AK$20,$AJ$10:$AJ$20)</f>
        <v>5</v>
      </c>
      <c r="AM80" s="67">
        <f>AL80+1</f>
        <v>6</v>
      </c>
      <c r="AN80" s="68"/>
      <c r="AO80" s="67">
        <f>LOOKUP(AN81,$AB$10:$AE$10,$AB$8:$AG$8)</f>
        <v>4</v>
      </c>
      <c r="AP80" s="67">
        <f>AO80+1</f>
        <v>5</v>
      </c>
      <c r="AQ80" s="52"/>
      <c r="AR80" s="52"/>
      <c r="AS80" s="69"/>
      <c r="BE80" s="80"/>
      <c r="BF80" s="52"/>
      <c r="BG80" s="111">
        <f>HLOOKUP(BJ79,$BF$10:$BI$21,BG78)</f>
        <v>0.258</v>
      </c>
      <c r="BH80" s="112">
        <f>HLOOKUP(BJ79,$BF$10:$BI$21,BH78)</f>
        <v>0.214</v>
      </c>
      <c r="BI80" s="113"/>
      <c r="BJ80" s="114">
        <f>HLOOKUP(BK79,$BF$10:$BI$21,BG78)</f>
        <v>0.258</v>
      </c>
      <c r="BK80" s="115">
        <f>HLOOKUP(BK79,$BF$10:$BI$21,BH78)</f>
        <v>0.214</v>
      </c>
      <c r="BL80" s="52"/>
      <c r="BM80" s="57"/>
      <c r="BN80" s="69"/>
      <c r="BO80"/>
    </row>
    <row r="81" spans="2:67" ht="16.5" hidden="1" thickBot="1">
      <c r="B81" s="47"/>
      <c r="C81" s="47"/>
      <c r="D81" s="47"/>
      <c r="E81" s="47"/>
      <c r="F81" s="47"/>
      <c r="G81" s="47"/>
      <c r="H81" s="47"/>
      <c r="I81" s="47"/>
      <c r="J81" s="47"/>
      <c r="K81" s="47"/>
      <c r="L81" s="47"/>
      <c r="M81" s="47"/>
      <c r="N81" s="47"/>
      <c r="O81" s="47"/>
      <c r="Z81" s="69">
        <v>19</v>
      </c>
      <c r="AA81" s="70">
        <f>LOOKUP(Z81,$B$26:$B$45,$Q$26:$Q$45)</f>
        <v>5.8</v>
      </c>
      <c r="AB81" s="71">
        <f>LOOKUP(AB80,$AA$10:$AA$20,$AB$10:$AB$20)</f>
        <v>5</v>
      </c>
      <c r="AC81" s="71">
        <f>LOOKUP(AC80,$AA$10:$AA$20,$AB$10:$AB$20)</f>
        <v>6</v>
      </c>
      <c r="AD81" s="70">
        <f>LOOKUP(Z81,$B$26:$B$45,$P$26:$P$45)</f>
        <v>0.5389994000000002</v>
      </c>
      <c r="AE81" s="60">
        <f>LOOKUP(AE80,$AB$8:$AF$8,$AB$10:$AD$10)</f>
        <v>0.5</v>
      </c>
      <c r="AF81" s="60">
        <f>LOOKUP(AF80,$AB$8:$AG$8,$AB$10:$AE$10)</f>
        <v>0.55</v>
      </c>
      <c r="AG81" s="72">
        <f>((AE82-AB82)/(AF81-AE81))*(AD81-AE81)+AB82</f>
        <v>1.004</v>
      </c>
      <c r="AH81" s="73">
        <f>((AF82-AC82)/(AF81-AE81))*(AD81-AE81)+AC82</f>
        <v>1.071</v>
      </c>
      <c r="AI81" s="74">
        <f>((AH81-AG81)/(AC81-AB81))*(AA81-AB81)+AG81</f>
        <v>1.0575999999999999</v>
      </c>
      <c r="AJ81" s="69">
        <v>19</v>
      </c>
      <c r="AK81" s="75">
        <f>LOOKUP(AJ81,$B$26:$B$45,$Q$26:$Q$45)</f>
        <v>5.8</v>
      </c>
      <c r="AL81" s="76">
        <f>LOOKUP(AL80,$AJ$10:$AJ$20,$AK$10:$AK$20)</f>
        <v>5</v>
      </c>
      <c r="AM81" s="76">
        <f>LOOKUP(AM80,$AJ$10:$AJ$20,$AK$10:$AK$20)</f>
        <v>6</v>
      </c>
      <c r="AN81" s="75">
        <f>LOOKUP(AJ81,$B$26:$B$45,$P$26:$P$45)</f>
        <v>0.5389994000000002</v>
      </c>
      <c r="AO81" s="63">
        <f>LOOKUP(AO80,$AB$8:$AF$8,$AB$10:$AD$10)</f>
        <v>0.5</v>
      </c>
      <c r="AP81" s="63">
        <f>LOOKUP(AP80,$AB$8:$AG$8,$AB$10:$AE$10)</f>
        <v>0.55</v>
      </c>
      <c r="AQ81" s="77">
        <f>((AO82-AL82)/(AP81-AO81))*(AN81-AO81)+AL82</f>
        <v>1.075</v>
      </c>
      <c r="AR81" s="78">
        <f>((AP82-AM82)/(AP81-AO81))*(AN81-AO81)+AM82</f>
        <v>1.144</v>
      </c>
      <c r="AS81" s="79">
        <f>((AR81-AQ81)/(AM81-AL81))*(AK81-AL81)+AQ81</f>
        <v>1.1301999999999999</v>
      </c>
      <c r="BE81" s="52"/>
      <c r="BF81" s="67" t="s">
        <v>21</v>
      </c>
      <c r="BG81" s="67">
        <f>LOOKUP(BF82,$BF$10:$BF$21,$BE$10:$BE$21)</f>
        <v>6</v>
      </c>
      <c r="BH81" s="67">
        <f>BG81+1</f>
        <v>7</v>
      </c>
      <c r="BI81" s="68"/>
      <c r="BJ81" s="67">
        <f>LOOKUP(BI82,$BF$10:$BI$10,$BF$8:$BK$8)</f>
        <v>4</v>
      </c>
      <c r="BK81" s="67">
        <f>BJ81+1</f>
        <v>5</v>
      </c>
      <c r="BL81" s="52"/>
      <c r="BM81" s="52"/>
      <c r="BN81" s="69"/>
      <c r="BO81"/>
    </row>
    <row r="82" spans="2:67" ht="16.5" hidden="1" thickBot="1">
      <c r="B82" s="47"/>
      <c r="C82" s="47"/>
      <c r="D82" s="47"/>
      <c r="E82" s="47"/>
      <c r="F82" s="47"/>
      <c r="G82" s="47"/>
      <c r="H82" s="47"/>
      <c r="I82" s="47"/>
      <c r="J82" s="47"/>
      <c r="K82" s="47"/>
      <c r="L82" s="47"/>
      <c r="M82" s="47"/>
      <c r="N82" s="47"/>
      <c r="Z82" s="80"/>
      <c r="AA82" s="52"/>
      <c r="AB82" s="81">
        <f>HLOOKUP(AE81,$AB$10:$AE$20,AB80)</f>
        <v>1.004</v>
      </c>
      <c r="AC82" s="82">
        <f>HLOOKUP(AE81,$AB$10:$AE$20,AC80)</f>
        <v>1.071</v>
      </c>
      <c r="AD82" s="83"/>
      <c r="AE82" s="81">
        <f>HLOOKUP(AF81,$AB$10:$AE$20,AB80)</f>
        <v>1.004</v>
      </c>
      <c r="AF82" s="82">
        <f>HLOOKUP(AF81,$AB$10:$AE$20,AC80)</f>
        <v>1.071</v>
      </c>
      <c r="AG82" s="52"/>
      <c r="AH82" s="57"/>
      <c r="AI82" s="52"/>
      <c r="AJ82" s="80"/>
      <c r="AK82" s="52"/>
      <c r="AL82" s="87">
        <f>HLOOKUP(AO81,$AK$10:$AN$20,AL80)</f>
        <v>1.075</v>
      </c>
      <c r="AM82" s="85">
        <f>HLOOKUP(AO81,$AK$10:$AN$20,AM80)</f>
        <v>1.144</v>
      </c>
      <c r="AN82" s="86"/>
      <c r="AO82" s="87">
        <f>HLOOKUP(AP81,$AK$10:$AN$20,AL80)</f>
        <v>1.075</v>
      </c>
      <c r="AP82" s="88">
        <f>HLOOKUP(AP81,$AK$10:$AN$20,AM80)</f>
        <v>1.144</v>
      </c>
      <c r="AQ82" s="52"/>
      <c r="AR82" s="57"/>
      <c r="AS82" s="69"/>
      <c r="BE82" s="69">
        <v>20</v>
      </c>
      <c r="BF82" s="106">
        <f>LOOKUP(BE82,$B$26:$B$45,$Q$26:$Q$45)</f>
        <v>5.8</v>
      </c>
      <c r="BG82" s="107">
        <f>LOOKUP(BG81,$BE$10:$BE$21,$BF$10:$BF$21)</f>
        <v>5</v>
      </c>
      <c r="BH82" s="107">
        <f>LOOKUP(BH81,$BE$10:$BE$21,$BF$10:$BF$21)</f>
        <v>6</v>
      </c>
      <c r="BI82" s="106">
        <f>LOOKUP(BE82,$B$26:$B$45,$P$26:$P$45)</f>
        <v>0.5389994000000002</v>
      </c>
      <c r="BJ82" s="94">
        <f>LOOKUP(BJ81,$BF$8:$BK$8,$BF$10:$BI$10)</f>
        <v>0.5</v>
      </c>
      <c r="BK82" s="94">
        <f>LOOKUP(BK81,$BF$8:$BK$8,$BF$10:$BI$10)</f>
        <v>0.55</v>
      </c>
      <c r="BL82" s="108">
        <f>((BJ83-BG83)/(BK82-BJ82))*(BI82-BJ82)+BG83</f>
        <v>0.258</v>
      </c>
      <c r="BM82" s="109">
        <f>((BK83-BH83)/(BK82-BJ82))*(BI82-BJ82)+BH83</f>
        <v>0.214</v>
      </c>
      <c r="BN82" s="110">
        <f>((BM82-BL82)/(BH82-BG82))*(BF82-BG82)+BL82</f>
        <v>0.2228</v>
      </c>
      <c r="BO82"/>
    </row>
    <row r="83" spans="2:67" ht="16.5" hidden="1" thickBot="1">
      <c r="B83" s="47"/>
      <c r="C83" s="47"/>
      <c r="D83" s="47"/>
      <c r="E83" s="47"/>
      <c r="F83" s="47"/>
      <c r="G83" s="47"/>
      <c r="H83" s="47"/>
      <c r="I83" s="47"/>
      <c r="J83" s="47"/>
      <c r="K83" s="47"/>
      <c r="L83" s="47"/>
      <c r="Z83" s="52"/>
      <c r="AA83" s="67" t="s">
        <v>21</v>
      </c>
      <c r="AB83" s="67">
        <f>LOOKUP(AA84,$AB$10:$AB$20,$AA$10:$AA$20)</f>
        <v>5</v>
      </c>
      <c r="AC83" s="67">
        <f>AB83+1</f>
        <v>6</v>
      </c>
      <c r="AD83" s="68"/>
      <c r="AE83" s="67">
        <f>LOOKUP(AD84,$AB$10:$AE$10,$AB$8:$AG$8)</f>
        <v>4</v>
      </c>
      <c r="AF83" s="67">
        <f>AE83+1</f>
        <v>5</v>
      </c>
      <c r="AG83" s="52"/>
      <c r="AH83" s="52"/>
      <c r="AI83" s="69"/>
      <c r="AJ83" s="52"/>
      <c r="AK83" s="67" t="s">
        <v>21</v>
      </c>
      <c r="AL83" s="67">
        <f>LOOKUP(AK84,$AK$10:$AK$20,$AJ$10:$AJ$20)</f>
        <v>5</v>
      </c>
      <c r="AM83" s="67">
        <f>AL83+1</f>
        <v>6</v>
      </c>
      <c r="AN83" s="68"/>
      <c r="AO83" s="67">
        <f>LOOKUP(AN84,$AB$10:$AE$10,$AB$8:$AG$8)</f>
        <v>4</v>
      </c>
      <c r="AP83" s="67">
        <f>AO83+1</f>
        <v>5</v>
      </c>
      <c r="AQ83" s="52"/>
      <c r="AR83" s="52"/>
      <c r="AS83" s="69"/>
      <c r="BE83" s="80"/>
      <c r="BF83" s="52"/>
      <c r="BG83" s="111">
        <f>HLOOKUP(BJ82,$BF$10:$BI$21,BG81)</f>
        <v>0.258</v>
      </c>
      <c r="BH83" s="112">
        <f>HLOOKUP(BJ82,$BF$10:$BI$21,BH81)</f>
        <v>0.214</v>
      </c>
      <c r="BI83" s="113"/>
      <c r="BJ83" s="114">
        <f>HLOOKUP(BK82,$BF$10:$BI$21,BG81)</f>
        <v>0.258</v>
      </c>
      <c r="BK83" s="115">
        <f>HLOOKUP(BK82,$BF$10:$BI$21,BH81)</f>
        <v>0.214</v>
      </c>
      <c r="BL83" s="52"/>
      <c r="BM83" s="57"/>
      <c r="BN83" s="69"/>
      <c r="BO83"/>
    </row>
    <row r="84" spans="2:67" ht="16.5" hidden="1" thickBot="1">
      <c r="B84" s="47"/>
      <c r="C84" s="47"/>
      <c r="D84" s="47"/>
      <c r="E84" s="47"/>
      <c r="F84" s="47"/>
      <c r="G84" s="47"/>
      <c r="H84" s="47"/>
      <c r="I84" s="47"/>
      <c r="J84" s="47"/>
      <c r="K84" s="47"/>
      <c r="L84" s="47"/>
      <c r="Z84" s="69">
        <v>20</v>
      </c>
      <c r="AA84" s="70">
        <f>LOOKUP(Z84,$B$26:$B$45,$Q$26:$Q$45)</f>
        <v>5.8</v>
      </c>
      <c r="AB84" s="71">
        <f>LOOKUP(AB83,$AA$10:$AA$20,$AB$10:$AB$20)</f>
        <v>5</v>
      </c>
      <c r="AC84" s="71">
        <f>LOOKUP(AC83,$AA$10:$AA$20,$AB$10:$AB$20)</f>
        <v>6</v>
      </c>
      <c r="AD84" s="70">
        <f>LOOKUP(Z84,$B$26:$B$45,$P$26:$P$45)</f>
        <v>0.5389994000000002</v>
      </c>
      <c r="AE84" s="60">
        <f>LOOKUP(AE83,$AB$8:$AF$8,$AB$10:$AD$10)</f>
        <v>0.5</v>
      </c>
      <c r="AF84" s="60">
        <f>LOOKUP(AF83,$AB$8:$AG$8,$AB$10:$AE$10)</f>
        <v>0.55</v>
      </c>
      <c r="AG84" s="72">
        <f>((AE85-AB85)/(AF84-AE84))*(AD84-AE84)+AB85</f>
        <v>1.004</v>
      </c>
      <c r="AH84" s="73">
        <f>((AF85-AC85)/(AF84-AE84))*(AD84-AE84)+AC85</f>
        <v>1.071</v>
      </c>
      <c r="AI84" s="74">
        <f>((AH84-AG84)/(AC84-AB84))*(AA84-AB84)+AG84</f>
        <v>1.0575999999999999</v>
      </c>
      <c r="AJ84" s="69">
        <v>20</v>
      </c>
      <c r="AK84" s="75">
        <f>LOOKUP(AJ84,$B$26:$B$45,$Q$26:$Q$45)</f>
        <v>5.8</v>
      </c>
      <c r="AL84" s="76">
        <f>LOOKUP(AL83,$AJ$10:$AJ$20,$AK$10:$AK$20)</f>
        <v>5</v>
      </c>
      <c r="AM84" s="76">
        <f>LOOKUP(AM83,$AJ$10:$AJ$20,$AK$10:$AK$20)</f>
        <v>6</v>
      </c>
      <c r="AN84" s="75">
        <f>LOOKUP(AJ84,$B$26:$B$45,$P$26:$P$45)</f>
        <v>0.5389994000000002</v>
      </c>
      <c r="AO84" s="63">
        <f>LOOKUP(AO83,$AB$8:$AF$8,$AB$10:$AD$10)</f>
        <v>0.5</v>
      </c>
      <c r="AP84" s="63">
        <f>LOOKUP(AP83,$AB$8:$AG$8,$AB$10:$AE$10)</f>
        <v>0.55</v>
      </c>
      <c r="AQ84" s="77">
        <f>((AO85-AL85)/(AP84-AO84))*(AN84-AO84)+AL85</f>
        <v>1.075</v>
      </c>
      <c r="AR84" s="78">
        <f>((AP85-AM85)/(AP84-AO84))*(AN84-AO84)+AM85</f>
        <v>1.144</v>
      </c>
      <c r="AS84" s="79">
        <f>((AR84-AQ84)/(AM84-AL84))*(AK84-AL84)+AQ84</f>
        <v>1.1301999999999999</v>
      </c>
      <c r="BF84"/>
      <c r="BG84"/>
      <c r="BH84"/>
      <c r="BI84"/>
      <c r="BJ84"/>
      <c r="BK84"/>
      <c r="BL84"/>
      <c r="BM84"/>
      <c r="BN84"/>
      <c r="BO84"/>
    </row>
    <row r="85" spans="26:67" ht="16.5" hidden="1" thickBot="1">
      <c r="Z85" s="80"/>
      <c r="AA85" s="52"/>
      <c r="AB85" s="81">
        <f>HLOOKUP(AE84,$AB$10:$AE$20,AB83)</f>
        <v>1.004</v>
      </c>
      <c r="AC85" s="82">
        <f>HLOOKUP(AE84,$AB$10:$AE$20,AC83)</f>
        <v>1.071</v>
      </c>
      <c r="AD85" s="83"/>
      <c r="AE85" s="81">
        <f>HLOOKUP(AF84,$AB$10:$AE$20,AB83)</f>
        <v>1.004</v>
      </c>
      <c r="AF85" s="82">
        <f>HLOOKUP(AF84,$AB$10:$AE$20,AC83)</f>
        <v>1.071</v>
      </c>
      <c r="AG85" s="52"/>
      <c r="AH85" s="57"/>
      <c r="AI85" s="52"/>
      <c r="AJ85" s="80"/>
      <c r="AK85" s="52"/>
      <c r="AL85" s="87">
        <f>HLOOKUP(AO84,$AK$10:$AN$20,AL83)</f>
        <v>1.075</v>
      </c>
      <c r="AM85" s="88">
        <f>HLOOKUP(AO84,$AK$10:$AN$20,AM83)</f>
        <v>1.144</v>
      </c>
      <c r="AN85" s="86"/>
      <c r="AO85" s="87">
        <f>HLOOKUP(AP84,$AK$10:$AN$20,AL83)</f>
        <v>1.075</v>
      </c>
      <c r="AP85" s="88">
        <f>HLOOKUP(AP84,$AK$10:$AN$20,AM83)</f>
        <v>1.144</v>
      </c>
      <c r="AQ85" s="52"/>
      <c r="AR85" s="57"/>
      <c r="AS85" s="69"/>
      <c r="BF85"/>
      <c r="BG85"/>
      <c r="BH85"/>
      <c r="BI85"/>
      <c r="BJ85"/>
      <c r="BK85"/>
      <c r="BL85"/>
      <c r="BM85"/>
      <c r="BN85"/>
      <c r="BO85"/>
    </row>
    <row r="86" spans="37:67" ht="15.75" hidden="1">
      <c r="AK86" s="47"/>
      <c r="BF86"/>
      <c r="BG86"/>
      <c r="BH86"/>
      <c r="BI86"/>
      <c r="BJ86"/>
      <c r="BK86"/>
      <c r="BL86"/>
      <c r="BM86"/>
      <c r="BN86"/>
      <c r="BO86"/>
    </row>
    <row r="87" ht="15.75" hidden="1">
      <c r="AK87" s="47"/>
    </row>
    <row r="88" ht="15.75" hidden="1">
      <c r="AK88" s="47"/>
    </row>
    <row r="89" ht="15.75" hidden="1">
      <c r="AK89" s="47"/>
    </row>
    <row r="90" ht="15.75" hidden="1">
      <c r="AK90" s="47"/>
    </row>
    <row r="91" ht="15.75" hidden="1">
      <c r="AK91" s="47"/>
    </row>
    <row r="92" ht="15.75" hidden="1">
      <c r="AK92" s="47"/>
    </row>
    <row r="93" ht="15.75" hidden="1">
      <c r="AK93" s="47"/>
    </row>
    <row r="94" ht="15.75" hidden="1">
      <c r="AK94" s="47"/>
    </row>
    <row r="95" ht="15.75" hidden="1"/>
  </sheetData>
  <mergeCells count="33">
    <mergeCell ref="AT15:BD15"/>
    <mergeCell ref="J50:K50"/>
    <mergeCell ref="AT14:AU14"/>
    <mergeCell ref="AV14:AW14"/>
    <mergeCell ref="J48:K48"/>
    <mergeCell ref="J49:K49"/>
    <mergeCell ref="AV13:AW13"/>
    <mergeCell ref="B3:N3"/>
    <mergeCell ref="C5:L5"/>
    <mergeCell ref="AL9:AO9"/>
    <mergeCell ref="AT11:AU11"/>
    <mergeCell ref="AV11:AW11"/>
    <mergeCell ref="AT13:AU13"/>
    <mergeCell ref="B17:E17"/>
    <mergeCell ref="AC9:AF9"/>
    <mergeCell ref="AB7:AF7"/>
    <mergeCell ref="AK7:AO7"/>
    <mergeCell ref="B14:E14"/>
    <mergeCell ref="B15:E15"/>
    <mergeCell ref="E7:F7"/>
    <mergeCell ref="E9:J9"/>
    <mergeCell ref="E10:J10"/>
    <mergeCell ref="E11:J11"/>
    <mergeCell ref="F52:J52"/>
    <mergeCell ref="BF7:BK7"/>
    <mergeCell ref="BG9:BJ9"/>
    <mergeCell ref="C7:D7"/>
    <mergeCell ref="AT12:AU12"/>
    <mergeCell ref="AV12:AW12"/>
    <mergeCell ref="AT9:AU9"/>
    <mergeCell ref="AV9:AW9"/>
    <mergeCell ref="AT10:AU10"/>
    <mergeCell ref="AV10:AW10"/>
  </mergeCells>
  <printOptions/>
  <pageMargins left="0.48" right="0.26" top="1" bottom="1" header="0" footer="0"/>
  <pageSetup horizontalDpi="300" verticalDpi="300" orientation="portrait" paperSize="9" r:id="rId3"/>
  <legacyDrawing r:id="rId2"/>
</worksheet>
</file>

<file path=xl/worksheets/sheet8.xml><?xml version="1.0" encoding="utf-8"?>
<worksheet xmlns="http://schemas.openxmlformats.org/spreadsheetml/2006/main" xmlns:r="http://schemas.openxmlformats.org/officeDocument/2006/relationships">
  <sheetPr codeName="Hoja1"/>
  <dimension ref="A1:AV1150"/>
  <sheetViews>
    <sheetView showGridLines="0" showRowColHeaders="0" workbookViewId="0" topLeftCell="A13">
      <selection activeCell="B44" sqref="B44:M48"/>
    </sheetView>
  </sheetViews>
  <sheetFormatPr defaultColWidth="11.421875" defaultRowHeight="12.75"/>
  <cols>
    <col min="1" max="1" width="2.421875" style="10" customWidth="1"/>
    <col min="2" max="2" width="6.421875" style="10" customWidth="1"/>
    <col min="3" max="3" width="7.421875" style="10" customWidth="1"/>
    <col min="4" max="4" width="6.8515625" style="10" customWidth="1"/>
    <col min="5" max="7" width="6.421875" style="10" customWidth="1"/>
    <col min="8" max="8" width="6.28125" style="10" customWidth="1"/>
    <col min="9" max="9" width="10.00390625" style="10" customWidth="1"/>
    <col min="10" max="10" width="8.421875" style="10" customWidth="1"/>
    <col min="11" max="11" width="7.7109375" style="10" customWidth="1"/>
    <col min="12" max="12" width="6.421875" style="10" customWidth="1"/>
    <col min="13" max="13" width="7.00390625" style="10" customWidth="1"/>
    <col min="14" max="14" width="6.421875" style="10" customWidth="1"/>
    <col min="15" max="15" width="1.421875" style="10" customWidth="1"/>
    <col min="16" max="16" width="6.7109375" style="10" hidden="1" customWidth="1"/>
    <col min="17" max="17" width="6.8515625" style="10" hidden="1" customWidth="1"/>
    <col min="18" max="18" width="6.57421875" style="10" hidden="1" customWidth="1"/>
    <col min="19" max="19" width="6.8515625" style="10" hidden="1" customWidth="1"/>
    <col min="20" max="20" width="8.421875" style="10" hidden="1" customWidth="1"/>
    <col min="21" max="21" width="6.00390625" style="10" hidden="1" customWidth="1"/>
    <col min="22" max="22" width="6.140625" style="11" hidden="1" customWidth="1"/>
    <col min="23" max="24" width="6.7109375" style="10" hidden="1" customWidth="1"/>
    <col min="25" max="26" width="7.28125" style="10" hidden="1" customWidth="1"/>
    <col min="27" max="27" width="9.421875" style="10" hidden="1" customWidth="1"/>
    <col min="28" max="28" width="6.8515625" style="10" hidden="1" customWidth="1"/>
    <col min="29" max="29" width="8.421875" style="10" hidden="1" customWidth="1"/>
    <col min="30" max="30" width="6.8515625" style="10" hidden="1" customWidth="1"/>
    <col min="31" max="31" width="6.00390625" style="10" hidden="1" customWidth="1"/>
    <col min="32" max="32" width="7.140625" style="10" hidden="1" customWidth="1"/>
    <col min="33" max="33" width="7.421875" style="10" hidden="1" customWidth="1"/>
    <col min="34" max="34" width="8.140625" style="10" hidden="1" customWidth="1"/>
    <col min="35" max="35" width="8.421875" style="10" hidden="1" customWidth="1"/>
    <col min="36" max="36" width="9.421875" style="10" hidden="1" customWidth="1"/>
    <col min="37" max="37" width="7.7109375" style="10" hidden="1" customWidth="1"/>
    <col min="38" max="38" width="7.140625" style="10" hidden="1" customWidth="1"/>
    <col min="39" max="39" width="9.140625" style="10" hidden="1" customWidth="1"/>
    <col min="40" max="40" width="8.8515625" style="10" hidden="1" customWidth="1"/>
    <col min="41" max="41" width="7.7109375" style="10" hidden="1" customWidth="1"/>
    <col min="42" max="42" width="6.8515625" style="10" hidden="1" customWidth="1"/>
    <col min="43" max="43" width="6.7109375" style="10" hidden="1" customWidth="1"/>
    <col min="44" max="44" width="7.421875" style="10" hidden="1" customWidth="1"/>
    <col min="45" max="46" width="7.7109375" style="10" hidden="1" customWidth="1"/>
    <col min="47" max="47" width="16.140625" style="10" hidden="1" customWidth="1"/>
    <col min="48" max="49" width="11.421875" style="10" hidden="1" customWidth="1"/>
    <col min="50" max="77" width="0" style="10" hidden="1" customWidth="1"/>
    <col min="78" max="16384" width="11.421875" style="10" customWidth="1"/>
  </cols>
  <sheetData>
    <row r="1" spans="1:12" ht="32.25" customHeight="1" thickBot="1">
      <c r="A1" s="10" t="s">
        <v>24</v>
      </c>
      <c r="C1" s="281" t="s">
        <v>125</v>
      </c>
      <c r="D1" s="281"/>
      <c r="E1" s="281"/>
      <c r="F1" s="281"/>
      <c r="G1" s="281"/>
      <c r="H1" s="281"/>
      <c r="I1" s="281"/>
      <c r="J1" s="281"/>
      <c r="K1" s="281"/>
      <c r="L1" s="281"/>
    </row>
    <row r="2" spans="1:29" s="13" customFormat="1" ht="12" customHeight="1">
      <c r="A2" s="12"/>
      <c r="B2" s="12"/>
      <c r="C2" s="12"/>
      <c r="D2" s="12"/>
      <c r="E2" s="12"/>
      <c r="F2" s="12"/>
      <c r="G2" s="12"/>
      <c r="P2" s="14" t="s">
        <v>37</v>
      </c>
      <c r="Q2" s="14"/>
      <c r="S2" s="283" t="s">
        <v>126</v>
      </c>
      <c r="T2" s="284"/>
      <c r="U2" s="184"/>
      <c r="V2" s="184" t="s">
        <v>5</v>
      </c>
      <c r="W2" s="184"/>
      <c r="X2" s="184" t="s">
        <v>6</v>
      </c>
      <c r="Y2" s="184" t="s">
        <v>7</v>
      </c>
      <c r="Z2" s="185" t="s">
        <v>8</v>
      </c>
      <c r="AA2" s="186" t="s">
        <v>68</v>
      </c>
      <c r="AB2" s="186" t="s">
        <v>54</v>
      </c>
      <c r="AC2" s="122"/>
    </row>
    <row r="3" spans="2:44" ht="15.75" customHeight="1">
      <c r="B3" s="251"/>
      <c r="C3" s="251"/>
      <c r="D3" s="251"/>
      <c r="E3" s="251"/>
      <c r="F3" s="251"/>
      <c r="G3" s="251"/>
      <c r="H3" s="251"/>
      <c r="I3" s="251"/>
      <c r="J3" s="251"/>
      <c r="K3" s="251"/>
      <c r="L3" s="251"/>
      <c r="M3" s="251"/>
      <c r="N3" s="251"/>
      <c r="O3" s="16"/>
      <c r="P3" s="17" t="s">
        <v>59</v>
      </c>
      <c r="Q3" s="18">
        <v>1</v>
      </c>
      <c r="S3" s="187"/>
      <c r="T3" s="188" t="s">
        <v>138</v>
      </c>
      <c r="U3" s="188"/>
      <c r="V3" s="188" t="s">
        <v>139</v>
      </c>
      <c r="W3" s="188"/>
      <c r="X3" s="188">
        <v>3.06</v>
      </c>
      <c r="Y3" s="188">
        <v>-0.000326</v>
      </c>
      <c r="Z3" s="189">
        <v>0.0273</v>
      </c>
      <c r="AA3" s="190">
        <f>F16/((F15)^X3)</f>
        <v>0.001066243763177901</v>
      </c>
      <c r="AB3" s="190">
        <f>F17-Y3*F15^2-Z3*F15</f>
        <v>-0.13671714000000001</v>
      </c>
      <c r="AC3" s="191" t="s">
        <v>59</v>
      </c>
      <c r="AN3"/>
      <c r="AO3"/>
      <c r="AP3"/>
      <c r="AQ3"/>
      <c r="AR3"/>
    </row>
    <row r="4" spans="2:29" ht="17.25" customHeight="1">
      <c r="B4" s="10" t="s">
        <v>26</v>
      </c>
      <c r="C4" s="278"/>
      <c r="D4" s="278"/>
      <c r="E4" s="269" t="s">
        <v>119</v>
      </c>
      <c r="F4" s="269"/>
      <c r="K4" s="13"/>
      <c r="L4" s="13"/>
      <c r="P4" s="17" t="s">
        <v>60</v>
      </c>
      <c r="Q4" s="17">
        <v>1.017</v>
      </c>
      <c r="S4" s="187"/>
      <c r="T4" s="188" t="s">
        <v>140</v>
      </c>
      <c r="U4" s="188"/>
      <c r="V4" s="188" t="s">
        <v>141</v>
      </c>
      <c r="W4" s="188"/>
      <c r="X4" s="188">
        <v>3.24</v>
      </c>
      <c r="Y4" s="188">
        <v>-0.000624</v>
      </c>
      <c r="Z4" s="189">
        <v>0.0445</v>
      </c>
      <c r="AA4" s="192">
        <f>G16/((G15)^X4)</f>
        <v>0.00047602399072973654</v>
      </c>
      <c r="AB4" s="192">
        <f>G17-Y4*G15^2-Z4*G15</f>
        <v>-0.32773336</v>
      </c>
      <c r="AC4" s="193" t="s">
        <v>60</v>
      </c>
    </row>
    <row r="5" spans="11:29" ht="14.25" customHeight="1" thickBot="1">
      <c r="K5" s="16"/>
      <c r="L5" s="16"/>
      <c r="N5" s="19"/>
      <c r="P5" s="17" t="s">
        <v>61</v>
      </c>
      <c r="Q5" s="17">
        <v>1.061</v>
      </c>
      <c r="S5" s="194"/>
      <c r="T5" s="195" t="s">
        <v>142</v>
      </c>
      <c r="U5" s="195"/>
      <c r="V5" s="195" t="s">
        <v>141</v>
      </c>
      <c r="W5" s="195"/>
      <c r="X5" s="195">
        <v>3.03</v>
      </c>
      <c r="Y5" s="195">
        <v>-0.000514</v>
      </c>
      <c r="Z5" s="196">
        <v>0.0425</v>
      </c>
      <c r="AA5" s="197">
        <f>H16/((H15)^X5)</f>
        <v>0.0009395119868085576</v>
      </c>
      <c r="AB5" s="197">
        <f>H17-Y5*G15^2-Z5*G15</f>
        <v>-0.33839046000000017</v>
      </c>
      <c r="AC5" s="198" t="s">
        <v>61</v>
      </c>
    </row>
    <row r="6" spans="2:41" ht="16.5" customHeight="1">
      <c r="B6" s="10" t="s">
        <v>25</v>
      </c>
      <c r="D6" s="54"/>
      <c r="E6" s="270" t="s">
        <v>120</v>
      </c>
      <c r="F6" s="270"/>
      <c r="G6" s="270"/>
      <c r="H6" s="270"/>
      <c r="I6" s="270"/>
      <c r="J6" s="270"/>
      <c r="K6" s="13"/>
      <c r="L6" s="13"/>
      <c r="P6" s="20"/>
      <c r="Q6" s="20"/>
      <c r="AM6" s="91"/>
      <c r="AN6" s="92"/>
      <c r="AO6" s="92"/>
    </row>
    <row r="7" spans="2:32" ht="15.75">
      <c r="B7" s="10" t="s">
        <v>27</v>
      </c>
      <c r="D7" s="54"/>
      <c r="E7" s="270" t="s">
        <v>121</v>
      </c>
      <c r="F7" s="270"/>
      <c r="G7" s="270"/>
      <c r="H7" s="270"/>
      <c r="I7" s="270"/>
      <c r="J7" s="270"/>
      <c r="K7" s="13"/>
      <c r="L7" s="199"/>
      <c r="M7" s="21"/>
      <c r="P7" s="259" t="s">
        <v>127</v>
      </c>
      <c r="Q7" s="260"/>
      <c r="R7" s="260"/>
      <c r="S7" s="260"/>
      <c r="T7" s="261"/>
      <c r="U7" s="22"/>
      <c r="V7" s="22"/>
      <c r="W7" s="22"/>
      <c r="X7"/>
      <c r="Y7"/>
      <c r="AA7" s="273" t="s">
        <v>128</v>
      </c>
      <c r="AB7" s="274"/>
      <c r="AC7" s="274"/>
      <c r="AD7" s="274"/>
      <c r="AE7" s="274"/>
      <c r="AF7" s="274"/>
    </row>
    <row r="8" spans="2:35" ht="13.5" customHeight="1" thickBot="1">
      <c r="B8" s="10" t="s">
        <v>29</v>
      </c>
      <c r="D8" s="54"/>
      <c r="E8" s="270" t="s">
        <v>122</v>
      </c>
      <c r="F8" s="270"/>
      <c r="G8" s="270"/>
      <c r="H8" s="270"/>
      <c r="I8" s="270"/>
      <c r="J8" s="270"/>
      <c r="K8" s="23"/>
      <c r="L8" s="13"/>
      <c r="P8" s="200">
        <v>1</v>
      </c>
      <c r="Q8" s="201">
        <v>2</v>
      </c>
      <c r="R8" s="201">
        <v>3</v>
      </c>
      <c r="S8" s="201">
        <v>4</v>
      </c>
      <c r="T8" s="201">
        <v>5</v>
      </c>
      <c r="U8" s="202">
        <v>6</v>
      </c>
      <c r="V8" s="202">
        <v>7</v>
      </c>
      <c r="W8" s="202">
        <v>8</v>
      </c>
      <c r="X8"/>
      <c r="Y8"/>
      <c r="AA8" s="101">
        <v>1</v>
      </c>
      <c r="AB8" s="101">
        <v>2</v>
      </c>
      <c r="AC8" s="101">
        <v>3</v>
      </c>
      <c r="AD8" s="101">
        <v>4</v>
      </c>
      <c r="AE8" s="101">
        <v>5</v>
      </c>
      <c r="AF8" s="102">
        <v>6</v>
      </c>
      <c r="AG8" s="10">
        <v>7</v>
      </c>
      <c r="AH8" s="10">
        <v>8</v>
      </c>
      <c r="AI8" s="10">
        <v>9</v>
      </c>
    </row>
    <row r="9" spans="2:32" ht="15" customHeight="1" thickBot="1">
      <c r="B9" s="13"/>
      <c r="C9" s="13"/>
      <c r="D9" s="203"/>
      <c r="E9" s="204"/>
      <c r="F9" s="204"/>
      <c r="G9" s="204"/>
      <c r="H9" s="204"/>
      <c r="I9" s="204"/>
      <c r="J9" s="204"/>
      <c r="K9" s="13"/>
      <c r="L9" s="13"/>
      <c r="M9" s="140" t="s">
        <v>69</v>
      </c>
      <c r="N9" s="140" t="s">
        <v>70</v>
      </c>
      <c r="P9" s="26" t="s">
        <v>50</v>
      </c>
      <c r="Q9" s="256" t="s">
        <v>40</v>
      </c>
      <c r="R9" s="257"/>
      <c r="S9" s="257"/>
      <c r="T9" s="258"/>
      <c r="U9" s="29"/>
      <c r="V9" s="29"/>
      <c r="W9" s="29"/>
      <c r="X9"/>
      <c r="Y9"/>
      <c r="AA9" s="93" t="s">
        <v>48</v>
      </c>
      <c r="AB9" s="275" t="s">
        <v>40</v>
      </c>
      <c r="AC9" s="276"/>
      <c r="AD9" s="276"/>
      <c r="AE9" s="277"/>
      <c r="AF9" s="94"/>
    </row>
    <row r="10" spans="2:35" ht="15" customHeight="1" thickBot="1">
      <c r="B10" s="13"/>
      <c r="C10" s="13"/>
      <c r="D10" s="203"/>
      <c r="E10" s="204"/>
      <c r="F10" s="204"/>
      <c r="G10" s="204"/>
      <c r="H10" s="204"/>
      <c r="I10" s="204"/>
      <c r="J10" s="204"/>
      <c r="K10" s="13"/>
      <c r="L10" s="13"/>
      <c r="M10" s="139">
        <v>23</v>
      </c>
      <c r="N10" s="139">
        <v>23</v>
      </c>
      <c r="P10" s="36" t="s">
        <v>49</v>
      </c>
      <c r="Q10" s="27">
        <v>0.3</v>
      </c>
      <c r="R10" s="28">
        <v>0.35</v>
      </c>
      <c r="S10" s="28">
        <v>0.4</v>
      </c>
      <c r="T10" s="9">
        <v>0.45</v>
      </c>
      <c r="U10" s="9">
        <v>0.5</v>
      </c>
      <c r="V10" s="9">
        <v>0.55</v>
      </c>
      <c r="W10" s="9">
        <v>0.6</v>
      </c>
      <c r="X10"/>
      <c r="Y10"/>
      <c r="Z10" s="101"/>
      <c r="AA10" s="95" t="s">
        <v>129</v>
      </c>
      <c r="AB10" s="96">
        <v>0.25</v>
      </c>
      <c r="AC10" s="96">
        <v>0.3</v>
      </c>
      <c r="AD10" s="97">
        <v>0.35</v>
      </c>
      <c r="AE10" s="97">
        <v>0.4</v>
      </c>
      <c r="AF10" s="98">
        <v>0.45</v>
      </c>
      <c r="AG10" s="98">
        <v>0.5</v>
      </c>
      <c r="AH10" s="98">
        <v>0.55</v>
      </c>
      <c r="AI10" s="98">
        <v>0.6</v>
      </c>
    </row>
    <row r="11" spans="2:35" ht="15" customHeight="1">
      <c r="B11" s="13"/>
      <c r="C11" s="13"/>
      <c r="D11" s="203"/>
      <c r="E11" s="204"/>
      <c r="F11" s="204"/>
      <c r="G11" s="204"/>
      <c r="H11" s="204"/>
      <c r="I11" s="204"/>
      <c r="J11" s="204"/>
      <c r="K11" s="13"/>
      <c r="L11" s="13"/>
      <c r="M11" s="139">
        <v>24</v>
      </c>
      <c r="N11" s="139">
        <v>24</v>
      </c>
      <c r="P11" s="39">
        <v>2</v>
      </c>
      <c r="Q11" s="39">
        <v>0.889</v>
      </c>
      <c r="R11" s="39">
        <v>0.895</v>
      </c>
      <c r="S11" s="39">
        <v>0.903</v>
      </c>
      <c r="T11" s="39">
        <v>0.908</v>
      </c>
      <c r="U11" s="39">
        <v>0.912</v>
      </c>
      <c r="V11" s="39">
        <v>0.917</v>
      </c>
      <c r="W11" s="39">
        <v>0.921</v>
      </c>
      <c r="X11"/>
      <c r="Y11"/>
      <c r="Z11" s="101"/>
      <c r="AA11" s="99">
        <v>2</v>
      </c>
      <c r="AB11" s="99">
        <v>0.329</v>
      </c>
      <c r="AC11" s="99">
        <v>0.378</v>
      </c>
      <c r="AD11" s="99">
        <v>0.421</v>
      </c>
      <c r="AE11" s="99">
        <v>0.46</v>
      </c>
      <c r="AF11" s="99">
        <v>0.496</v>
      </c>
      <c r="AG11" s="99">
        <v>0.529</v>
      </c>
      <c r="AH11" s="99">
        <v>0.559</v>
      </c>
      <c r="AI11" s="99">
        <v>0.585</v>
      </c>
    </row>
    <row r="12" spans="4:35" ht="15" customHeight="1">
      <c r="D12" s="205"/>
      <c r="E12" s="206"/>
      <c r="F12" s="206"/>
      <c r="G12" s="206"/>
      <c r="H12" s="206"/>
      <c r="I12" s="206"/>
      <c r="J12" s="206"/>
      <c r="M12" s="139">
        <v>25</v>
      </c>
      <c r="N12" s="139">
        <v>25</v>
      </c>
      <c r="P12" s="42">
        <v>3</v>
      </c>
      <c r="Q12" s="42">
        <v>0.94</v>
      </c>
      <c r="R12" s="42">
        <v>0.943</v>
      </c>
      <c r="S12" s="42">
        <v>0.945</v>
      </c>
      <c r="T12" s="42">
        <v>0.946</v>
      </c>
      <c r="U12" s="42">
        <v>0.949</v>
      </c>
      <c r="V12" s="42">
        <v>0.952</v>
      </c>
      <c r="W12" s="42">
        <v>0.953</v>
      </c>
      <c r="X12"/>
      <c r="Y12"/>
      <c r="Z12" s="101"/>
      <c r="AA12" s="100">
        <v>3</v>
      </c>
      <c r="AB12" s="100">
        <v>0.222</v>
      </c>
      <c r="AC12" s="100">
        <v>0.261</v>
      </c>
      <c r="AD12" s="100">
        <v>0.294</v>
      </c>
      <c r="AE12" s="100">
        <v>0.326</v>
      </c>
      <c r="AF12" s="100">
        <v>0.357</v>
      </c>
      <c r="AG12" s="100">
        <v>0.388</v>
      </c>
      <c r="AH12" s="100">
        <v>0.419</v>
      </c>
      <c r="AI12" s="100">
        <v>0.448</v>
      </c>
    </row>
    <row r="13" spans="6:35" ht="15" customHeight="1">
      <c r="F13" s="41" t="s">
        <v>59</v>
      </c>
      <c r="G13" s="41" t="s">
        <v>60</v>
      </c>
      <c r="H13" s="41" t="s">
        <v>61</v>
      </c>
      <c r="M13" s="139">
        <v>26</v>
      </c>
      <c r="N13" s="139">
        <v>26</v>
      </c>
      <c r="P13" s="42">
        <v>4</v>
      </c>
      <c r="Q13" s="42">
        <v>1.043</v>
      </c>
      <c r="R13" s="42">
        <v>1.041</v>
      </c>
      <c r="S13" s="42">
        <v>1.04</v>
      </c>
      <c r="T13" s="42">
        <v>1.039</v>
      </c>
      <c r="U13" s="42">
        <v>1.037</v>
      </c>
      <c r="V13" s="42">
        <v>1.035</v>
      </c>
      <c r="W13" s="42">
        <v>1.034</v>
      </c>
      <c r="X13"/>
      <c r="Y13"/>
      <c r="Z13" s="101"/>
      <c r="AA13" s="100">
        <v>4</v>
      </c>
      <c r="AB13" s="100">
        <v>0.155</v>
      </c>
      <c r="AC13" s="100">
        <v>0.183</v>
      </c>
      <c r="AD13" s="100">
        <v>0.208</v>
      </c>
      <c r="AE13" s="100">
        <v>0.232</v>
      </c>
      <c r="AF13" s="100">
        <v>0.258</v>
      </c>
      <c r="AG13" s="100">
        <v>0.285</v>
      </c>
      <c r="AH13" s="100">
        <v>0.311</v>
      </c>
      <c r="AI13" s="100">
        <v>0.339</v>
      </c>
    </row>
    <row r="14" spans="2:35" ht="15" customHeight="1">
      <c r="B14" s="265" t="s">
        <v>63</v>
      </c>
      <c r="C14" s="265"/>
      <c r="D14" s="265"/>
      <c r="E14" s="265"/>
      <c r="F14" s="207">
        <v>28</v>
      </c>
      <c r="G14" s="207">
        <v>28</v>
      </c>
      <c r="H14" s="207">
        <v>28</v>
      </c>
      <c r="M14" s="139">
        <v>27</v>
      </c>
      <c r="N14" s="139">
        <v>27</v>
      </c>
      <c r="P14" s="42">
        <v>4.5</v>
      </c>
      <c r="Q14" s="42">
        <v>1.109</v>
      </c>
      <c r="R14" s="42">
        <v>1.105</v>
      </c>
      <c r="S14" s="42">
        <v>1.102</v>
      </c>
      <c r="T14" s="42">
        <v>1.099</v>
      </c>
      <c r="U14" s="42">
        <v>1.096</v>
      </c>
      <c r="V14" s="42">
        <v>1.091</v>
      </c>
      <c r="W14" s="42">
        <v>1.088</v>
      </c>
      <c r="X14"/>
      <c r="Y14"/>
      <c r="Z14" s="101"/>
      <c r="AA14" s="100">
        <v>4.5</v>
      </c>
      <c r="AB14" s="100">
        <v>0.13</v>
      </c>
      <c r="AC14" s="100">
        <v>0.155</v>
      </c>
      <c r="AD14" s="100">
        <v>0.177</v>
      </c>
      <c r="AE14" s="100">
        <v>0.198</v>
      </c>
      <c r="AF14" s="100">
        <v>0.22</v>
      </c>
      <c r="AG14" s="100">
        <v>0.245</v>
      </c>
      <c r="AH14" s="100">
        <v>0.272</v>
      </c>
      <c r="AI14" s="100">
        <v>0.295</v>
      </c>
    </row>
    <row r="15" spans="2:37" ht="15" customHeight="1">
      <c r="B15" s="266" t="s">
        <v>67</v>
      </c>
      <c r="C15" s="267"/>
      <c r="D15" s="267"/>
      <c r="E15" s="268"/>
      <c r="F15" s="180">
        <v>28.1</v>
      </c>
      <c r="G15" s="180">
        <v>28.1</v>
      </c>
      <c r="H15" s="180">
        <v>28.1</v>
      </c>
      <c r="M15" s="139">
        <v>28</v>
      </c>
      <c r="N15" s="139">
        <v>28</v>
      </c>
      <c r="P15" s="42">
        <v>5</v>
      </c>
      <c r="Q15" s="42">
        <v>1.164</v>
      </c>
      <c r="R15" s="42">
        <v>1.16</v>
      </c>
      <c r="S15" s="42">
        <v>1.151</v>
      </c>
      <c r="T15" s="42">
        <v>1.15</v>
      </c>
      <c r="U15" s="42">
        <v>1.144</v>
      </c>
      <c r="V15" s="42">
        <v>1.139</v>
      </c>
      <c r="W15" s="42">
        <v>1.134</v>
      </c>
      <c r="X15"/>
      <c r="Y15"/>
      <c r="Z15" s="101"/>
      <c r="AA15" s="100">
        <v>5</v>
      </c>
      <c r="AB15" s="100">
        <v>0.112</v>
      </c>
      <c r="AC15" s="100">
        <v>0.135</v>
      </c>
      <c r="AD15" s="100">
        <v>0.154</v>
      </c>
      <c r="AE15" s="100">
        <v>0.172</v>
      </c>
      <c r="AF15" s="100">
        <v>0.192</v>
      </c>
      <c r="AG15" s="100">
        <v>0.214</v>
      </c>
      <c r="AH15" s="100">
        <v>0.236</v>
      </c>
      <c r="AI15" s="100">
        <v>0.261</v>
      </c>
      <c r="AJ15"/>
      <c r="AK15"/>
    </row>
    <row r="16" spans="2:37" ht="15" customHeight="1">
      <c r="B16" s="46" t="s">
        <v>64</v>
      </c>
      <c r="C16" s="46"/>
      <c r="D16" s="46"/>
      <c r="E16" s="46"/>
      <c r="F16" s="181">
        <v>28.9</v>
      </c>
      <c r="G16" s="183">
        <v>23.52</v>
      </c>
      <c r="H16" s="183">
        <v>23.04</v>
      </c>
      <c r="M16" s="139">
        <v>29</v>
      </c>
      <c r="N16" s="139">
        <v>29</v>
      </c>
      <c r="P16" s="42">
        <v>6</v>
      </c>
      <c r="Q16" s="42">
        <v>1.254</v>
      </c>
      <c r="R16" s="42">
        <v>1.245</v>
      </c>
      <c r="S16" s="42">
        <v>1.235</v>
      </c>
      <c r="T16" s="42">
        <v>1.231</v>
      </c>
      <c r="U16" s="42">
        <v>1.225</v>
      </c>
      <c r="V16" s="42">
        <v>1.217</v>
      </c>
      <c r="W16" s="42">
        <v>1.207</v>
      </c>
      <c r="X16"/>
      <c r="Y16"/>
      <c r="Z16" s="101"/>
      <c r="AA16" s="100">
        <v>6</v>
      </c>
      <c r="AB16" s="100">
        <v>0.088</v>
      </c>
      <c r="AC16" s="100">
        <v>0.106</v>
      </c>
      <c r="AD16" s="100">
        <v>0.121</v>
      </c>
      <c r="AE16" s="100">
        <v>0.136</v>
      </c>
      <c r="AF16" s="100">
        <v>0.152</v>
      </c>
      <c r="AG16" s="100">
        <v>0.166</v>
      </c>
      <c r="AH16" s="100">
        <v>0.189</v>
      </c>
      <c r="AI16" s="100">
        <v>0.21</v>
      </c>
      <c r="AJ16"/>
      <c r="AK16"/>
    </row>
    <row r="17" spans="2:37" ht="15" customHeight="1">
      <c r="B17" s="255" t="s">
        <v>65</v>
      </c>
      <c r="C17" s="255"/>
      <c r="D17" s="255"/>
      <c r="E17" s="255"/>
      <c r="F17" s="182">
        <v>0.373</v>
      </c>
      <c r="G17" s="183">
        <v>0.43</v>
      </c>
      <c r="H17" s="182">
        <v>0.45</v>
      </c>
      <c r="M17" s="139">
        <v>30</v>
      </c>
      <c r="N17" s="139">
        <v>30</v>
      </c>
      <c r="P17" s="42">
        <v>7</v>
      </c>
      <c r="Q17" s="42">
        <v>1.299</v>
      </c>
      <c r="R17" s="42">
        <v>1.292</v>
      </c>
      <c r="S17" s="42">
        <v>1.282</v>
      </c>
      <c r="T17" s="42">
        <v>1.275</v>
      </c>
      <c r="U17" s="42">
        <v>1.27</v>
      </c>
      <c r="V17" s="42">
        <v>1.26</v>
      </c>
      <c r="W17" s="42">
        <v>1.249</v>
      </c>
      <c r="X17"/>
      <c r="Y17"/>
      <c r="Z17" s="101"/>
      <c r="AA17" s="100">
        <v>7</v>
      </c>
      <c r="AB17" s="100"/>
      <c r="AC17" s="100">
        <v>0.086</v>
      </c>
      <c r="AD17" s="100">
        <v>0.098</v>
      </c>
      <c r="AE17" s="100">
        <v>0.111</v>
      </c>
      <c r="AF17" s="100">
        <v>0.123</v>
      </c>
      <c r="AG17" s="100">
        <v>0.136</v>
      </c>
      <c r="AH17" s="100">
        <v>0.154</v>
      </c>
      <c r="AI17" s="100">
        <v>0.172</v>
      </c>
      <c r="AJ17"/>
      <c r="AK17"/>
    </row>
    <row r="18" spans="2:45" ht="15" customHeight="1">
      <c r="B18" s="48"/>
      <c r="C18" s="48"/>
      <c r="D18" s="48"/>
      <c r="E18" s="48"/>
      <c r="F18" s="48"/>
      <c r="G18" s="49"/>
      <c r="H18" s="50"/>
      <c r="I18" s="49"/>
      <c r="K18" s="51"/>
      <c r="M18" s="139">
        <v>31</v>
      </c>
      <c r="N18" s="139">
        <v>31</v>
      </c>
      <c r="P18"/>
      <c r="Q18"/>
      <c r="R18"/>
      <c r="S18"/>
      <c r="T18"/>
      <c r="U18"/>
      <c r="V18" s="29"/>
      <c r="W18" s="29"/>
      <c r="X18"/>
      <c r="Y18"/>
      <c r="Z18"/>
      <c r="AA18"/>
      <c r="AB18"/>
      <c r="AC18"/>
      <c r="AD18"/>
      <c r="AE18"/>
      <c r="AF18"/>
      <c r="AG18"/>
      <c r="AH18"/>
      <c r="AI18"/>
      <c r="AJ18"/>
      <c r="AK18"/>
      <c r="AL18"/>
      <c r="AM18"/>
      <c r="AN18"/>
      <c r="AO18"/>
      <c r="AP18"/>
      <c r="AQ18"/>
      <c r="AR18"/>
      <c r="AS18"/>
    </row>
    <row r="19" spans="2:45" ht="15" customHeight="1">
      <c r="B19" s="286" t="s">
        <v>130</v>
      </c>
      <c r="C19" s="286"/>
      <c r="D19" s="286"/>
      <c r="E19" s="286"/>
      <c r="F19" s="139">
        <v>63.7</v>
      </c>
      <c r="I19" s="142" t="s">
        <v>28</v>
      </c>
      <c r="J19" s="156" t="s">
        <v>124</v>
      </c>
      <c r="M19" s="139">
        <v>32</v>
      </c>
      <c r="N19" s="139">
        <v>32</v>
      </c>
      <c r="P19"/>
      <c r="Q19"/>
      <c r="R19"/>
      <c r="S19"/>
      <c r="T19"/>
      <c r="U19"/>
      <c r="V19" s="29"/>
      <c r="W19" s="29"/>
      <c r="X19"/>
      <c r="Y19"/>
      <c r="Z19"/>
      <c r="AA19"/>
      <c r="AB19"/>
      <c r="AC19"/>
      <c r="AD19"/>
      <c r="AE19"/>
      <c r="AF19"/>
      <c r="AG19"/>
      <c r="AH19"/>
      <c r="AI19"/>
      <c r="AJ19"/>
      <c r="AK19"/>
      <c r="AL19"/>
      <c r="AM19"/>
      <c r="AN19"/>
      <c r="AO19"/>
      <c r="AP19"/>
      <c r="AQ19"/>
      <c r="AR19"/>
      <c r="AS19"/>
    </row>
    <row r="20" spans="2:45" ht="15" customHeight="1">
      <c r="B20"/>
      <c r="C20"/>
      <c r="D20"/>
      <c r="E20"/>
      <c r="F20"/>
      <c r="G20"/>
      <c r="H20"/>
      <c r="I20" s="142" t="s">
        <v>30</v>
      </c>
      <c r="J20" s="156" t="s">
        <v>123</v>
      </c>
      <c r="M20" s="139">
        <v>33</v>
      </c>
      <c r="N20" s="139">
        <v>33</v>
      </c>
      <c r="P20"/>
      <c r="Q20"/>
      <c r="R20"/>
      <c r="S20"/>
      <c r="T20"/>
      <c r="U20"/>
      <c r="V20" s="29"/>
      <c r="W20" s="29"/>
      <c r="X20"/>
      <c r="Y20"/>
      <c r="Z20"/>
      <c r="AA20"/>
      <c r="AB20"/>
      <c r="AC20"/>
      <c r="AD20"/>
      <c r="AE20"/>
      <c r="AF20"/>
      <c r="AG20"/>
      <c r="AH20"/>
      <c r="AI20"/>
      <c r="AJ20"/>
      <c r="AK20"/>
      <c r="AL20"/>
      <c r="AM20"/>
      <c r="AN20"/>
      <c r="AO20"/>
      <c r="AP20"/>
      <c r="AQ20"/>
      <c r="AR20"/>
      <c r="AS20"/>
    </row>
    <row r="21" spans="2:45" ht="15" customHeight="1">
      <c r="B21" s="161" t="s">
        <v>80</v>
      </c>
      <c r="C21" s="162" t="s">
        <v>131</v>
      </c>
      <c r="M21" s="139">
        <v>34</v>
      </c>
      <c r="N21" s="139">
        <v>34</v>
      </c>
      <c r="P21" s="23"/>
      <c r="Q21" s="23"/>
      <c r="R21" s="23"/>
      <c r="W21" s="11"/>
      <c r="AA21"/>
      <c r="AB21"/>
      <c r="AC21"/>
      <c r="AD21"/>
      <c r="AE21"/>
      <c r="AF21"/>
      <c r="AG21"/>
      <c r="AH21"/>
      <c r="AI21"/>
      <c r="AJ21"/>
      <c r="AK21"/>
      <c r="AL21"/>
      <c r="AM21"/>
      <c r="AN21"/>
      <c r="AO21"/>
      <c r="AP21"/>
      <c r="AQ21"/>
      <c r="AR21"/>
      <c r="AS21"/>
    </row>
    <row r="22" spans="13:38" ht="10.5" customHeight="1">
      <c r="M22" s="208"/>
      <c r="N22" s="208"/>
      <c r="P22" s="23"/>
      <c r="Q22" s="23"/>
      <c r="R22" s="23"/>
      <c r="W22" s="11"/>
      <c r="AA22"/>
      <c r="AB22"/>
      <c r="AC22"/>
      <c r="AD22"/>
      <c r="AE22"/>
      <c r="AF22"/>
      <c r="AG22"/>
      <c r="AH22"/>
      <c r="AI22"/>
      <c r="AJ22"/>
      <c r="AK22"/>
      <c r="AL22"/>
    </row>
    <row r="23" spans="6:47" ht="3.75" customHeight="1">
      <c r="F23"/>
      <c r="G23"/>
      <c r="P23" s="23"/>
      <c r="Q23" s="23"/>
      <c r="R23" s="23"/>
      <c r="W23" s="11"/>
      <c r="AA23"/>
      <c r="AB23"/>
      <c r="AC23"/>
      <c r="AD23"/>
      <c r="AE23"/>
      <c r="AF23"/>
      <c r="AG23"/>
      <c r="AH23"/>
      <c r="AI23"/>
      <c r="AJ23"/>
      <c r="AK23"/>
      <c r="AL23"/>
      <c r="AM23"/>
      <c r="AN23"/>
      <c r="AO23"/>
      <c r="AP23"/>
      <c r="AQ23"/>
      <c r="AR23"/>
      <c r="AS23"/>
      <c r="AT23"/>
      <c r="AU23"/>
    </row>
    <row r="24" spans="2:47" s="52" customFormat="1" ht="18" customHeight="1">
      <c r="B24" s="54"/>
      <c r="C24" s="55"/>
      <c r="D24" s="55"/>
      <c r="E24" s="55"/>
      <c r="F24" s="55"/>
      <c r="G24" s="55"/>
      <c r="H24" s="55"/>
      <c r="I24" s="55"/>
      <c r="J24" s="55"/>
      <c r="K24" s="55"/>
      <c r="L24" s="10"/>
      <c r="M24" s="10"/>
      <c r="N24" s="10"/>
      <c r="Q24" s="282" t="s">
        <v>132</v>
      </c>
      <c r="R24" s="282"/>
      <c r="S24" s="282"/>
      <c r="T24" s="282"/>
      <c r="U24" s="282"/>
      <c r="V24" s="282"/>
      <c r="X24" s="10"/>
      <c r="Y24" s="10"/>
      <c r="Z24" s="10"/>
      <c r="AA24" s="285" t="s">
        <v>143</v>
      </c>
      <c r="AB24" s="285"/>
      <c r="AC24" s="285"/>
      <c r="AD24" s="285"/>
      <c r="AE24" s="285"/>
      <c r="AF24" s="285"/>
      <c r="AG24"/>
      <c r="AH24"/>
      <c r="AI24"/>
      <c r="AJ24"/>
      <c r="AK24"/>
      <c r="AL24"/>
      <c r="AM24"/>
      <c r="AN24"/>
      <c r="AO24"/>
      <c r="AP24"/>
      <c r="AQ24"/>
      <c r="AR24"/>
      <c r="AS24"/>
      <c r="AT24"/>
      <c r="AU24"/>
    </row>
    <row r="25" spans="2:47" s="52" customFormat="1" ht="30.75" customHeight="1">
      <c r="B25" s="209" t="s">
        <v>66</v>
      </c>
      <c r="C25" s="210" t="s">
        <v>72</v>
      </c>
      <c r="D25" s="211" t="s">
        <v>133</v>
      </c>
      <c r="E25" s="210" t="s">
        <v>32</v>
      </c>
      <c r="I25" s="59" t="s">
        <v>34</v>
      </c>
      <c r="J25" s="59" t="s">
        <v>79</v>
      </c>
      <c r="Q25" s="282" t="s">
        <v>21</v>
      </c>
      <c r="R25" s="282"/>
      <c r="S25" s="60" t="s">
        <v>45</v>
      </c>
      <c r="T25" s="60" t="s">
        <v>46</v>
      </c>
      <c r="U25" s="60" t="s">
        <v>134</v>
      </c>
      <c r="V25" s="60" t="s">
        <v>135</v>
      </c>
      <c r="Y25"/>
      <c r="Z25"/>
      <c r="AA25" s="285" t="s">
        <v>21</v>
      </c>
      <c r="AB25" s="285"/>
      <c r="AC25" s="94" t="s">
        <v>45</v>
      </c>
      <c r="AD25" s="94" t="s">
        <v>46</v>
      </c>
      <c r="AE25" s="94" t="s">
        <v>136</v>
      </c>
      <c r="AF25" s="94" t="s">
        <v>137</v>
      </c>
      <c r="AG25"/>
      <c r="AH25"/>
      <c r="AI25" s="127" t="s">
        <v>22</v>
      </c>
      <c r="AJ25" s="127" t="s">
        <v>71</v>
      </c>
      <c r="AK25" s="128" t="s">
        <v>33</v>
      </c>
      <c r="AL25" s="128" t="s">
        <v>56</v>
      </c>
      <c r="AM25" s="130" t="s">
        <v>38</v>
      </c>
      <c r="AN25" s="128" t="s">
        <v>47</v>
      </c>
      <c r="AO25" s="131" t="s">
        <v>37</v>
      </c>
      <c r="AP25"/>
      <c r="AQ25"/>
      <c r="AR25"/>
      <c r="AS25"/>
      <c r="AT25"/>
      <c r="AU25"/>
    </row>
    <row r="26" spans="2:48" s="52" customFormat="1" ht="15" customHeight="1">
      <c r="B26" s="212">
        <v>2</v>
      </c>
      <c r="C26" s="213">
        <v>25</v>
      </c>
      <c r="D26" s="213" t="s">
        <v>59</v>
      </c>
      <c r="E26" s="213">
        <v>17</v>
      </c>
      <c r="I26" s="66">
        <f aca="true" t="shared" si="0" ref="I26:I32">IF(AK26="","",AL26*E26*10/AK26^2)</f>
        <v>0.9024674019442261</v>
      </c>
      <c r="J26" s="66">
        <f aca="true" t="shared" si="1" ref="J26:J32">IF(I26="","",I26*AM26*AO26*AN26)</f>
        <v>0.33415366565574445</v>
      </c>
      <c r="Q26" s="60">
        <f aca="true" t="shared" si="2" ref="Q26:Q32">LOOKUP(AI26,$P$10:$W$10,$P$8:$W$8)</f>
        <v>2</v>
      </c>
      <c r="R26" s="60">
        <f aca="true" t="shared" si="3" ref="R26:R32">Q26+1</f>
        <v>3</v>
      </c>
      <c r="S26" s="60">
        <f aca="true" t="shared" si="4" ref="S26:T32">LOOKUP(Q26,$P$8:$W$8,$P$10:$W$10)</f>
        <v>0.3</v>
      </c>
      <c r="T26" s="60">
        <f t="shared" si="4"/>
        <v>0.35</v>
      </c>
      <c r="U26" s="60">
        <f aca="true" t="shared" si="5" ref="U26:V32">LOOKUP(S26,$P$10:$W$10,$P11:$W11)</f>
        <v>0.889</v>
      </c>
      <c r="V26" s="60">
        <f t="shared" si="5"/>
        <v>0.895</v>
      </c>
      <c r="Y26"/>
      <c r="Z26"/>
      <c r="AA26" s="94">
        <f aca="true" t="shared" si="6" ref="AA26:AA32">LOOKUP(AI26,$AA$10:$AI$10,$AA$8:$AI$8)</f>
        <v>3</v>
      </c>
      <c r="AB26" s="94">
        <f aca="true" t="shared" si="7" ref="AB26:AB32">AA26+1</f>
        <v>4</v>
      </c>
      <c r="AC26" s="94">
        <f aca="true" t="shared" si="8" ref="AC26:AD32">LOOKUP(AA26,$AA$8:$AI$8,$AA$10:$AI$10)</f>
        <v>0.3</v>
      </c>
      <c r="AD26" s="94">
        <f t="shared" si="8"/>
        <v>0.35</v>
      </c>
      <c r="AE26" s="94">
        <f aca="true" t="shared" si="9" ref="AE26:AF32">LOOKUP(AC26,$AA$10:$AI$10,$AA11:$AI11)</f>
        <v>0.378</v>
      </c>
      <c r="AF26" s="94">
        <f t="shared" si="9"/>
        <v>0.421</v>
      </c>
      <c r="AG26"/>
      <c r="AH26"/>
      <c r="AI26" s="214">
        <f aca="true" t="shared" si="10" ref="AI26:AI32">IF(E26="","",IF(D26=$AC$3,$Y$3*AJ26^2+$Z$3*AJ26+$AB$3,IF(D26=$AC$4,$Y$4*AJ26^2+$Z$4*AJ26+$AB$4,$Y$5*AJ26^2+$Z$5*AJ26+$AB$5)))</f>
        <v>0.34203286</v>
      </c>
      <c r="AJ26" s="129">
        <f aca="true" t="shared" si="11" ref="AJ26:AJ32">IF(C26="","",LOOKUP(C26,$M$10:$M$21,$N$10:$N$21))</f>
        <v>25</v>
      </c>
      <c r="AK26" s="129">
        <f aca="true" t="shared" si="12" ref="AK26:AK32">IF(B26="","",$F$19-(B26))</f>
        <v>61.7</v>
      </c>
      <c r="AL26" s="132">
        <f aca="true" t="shared" si="13" ref="AL26:AL32">IF(E26="","",IF(D26=$AC$3,$AA$3*AJ26^$X$3,IF(D26=$AC$4,$AA$4*AJ26^$X$4,$AA$5*AJ26^$X$5)))</f>
        <v>20.209377222279148</v>
      </c>
      <c r="AM26" s="133">
        <f aca="true" t="shared" si="14" ref="AM26:AM32">((V26-U26)/(T26-S26))*(AI26-S26)+U26</f>
        <v>0.8940439432</v>
      </c>
      <c r="AN26" s="133">
        <f aca="true" t="shared" si="15" ref="AN26:AN32">((AF26-AE26)/(AD26-AC26))*(AI26-AC26)+AE26</f>
        <v>0.4141482596</v>
      </c>
      <c r="AO26" s="134">
        <f aca="true" t="shared" si="16" ref="AO26:AO32">IF(D26="","",LOOKUP(D26,$P$3:$P$5,$Q$3:$Q$5))</f>
        <v>1</v>
      </c>
      <c r="AP26"/>
      <c r="AQ26"/>
      <c r="AR26"/>
      <c r="AS26"/>
      <c r="AT26"/>
      <c r="AU26"/>
      <c r="AV26"/>
    </row>
    <row r="27" spans="2:48" s="52" customFormat="1" ht="15" customHeight="1">
      <c r="B27" s="212">
        <v>3</v>
      </c>
      <c r="C27" s="213">
        <v>26</v>
      </c>
      <c r="D27" s="213" t="s">
        <v>59</v>
      </c>
      <c r="E27" s="213">
        <v>30</v>
      </c>
      <c r="I27" s="66">
        <f t="shared" si="0"/>
        <v>1.8553199786073629</v>
      </c>
      <c r="J27" s="66">
        <f t="shared" si="1"/>
        <v>0.51746296193752</v>
      </c>
      <c r="Q27" s="60">
        <f t="shared" si="2"/>
        <v>3</v>
      </c>
      <c r="R27" s="60">
        <f t="shared" si="3"/>
        <v>4</v>
      </c>
      <c r="S27" s="60">
        <f t="shared" si="4"/>
        <v>0.35</v>
      </c>
      <c r="T27" s="60">
        <f t="shared" si="4"/>
        <v>0.4</v>
      </c>
      <c r="U27" s="60">
        <f t="shared" si="5"/>
        <v>0.943</v>
      </c>
      <c r="V27" s="60">
        <f t="shared" si="5"/>
        <v>0.945</v>
      </c>
      <c r="Y27"/>
      <c r="Z27"/>
      <c r="AA27" s="94">
        <f t="shared" si="6"/>
        <v>4</v>
      </c>
      <c r="AB27" s="94">
        <f t="shared" si="7"/>
        <v>5</v>
      </c>
      <c r="AC27" s="94">
        <f t="shared" si="8"/>
        <v>0.35</v>
      </c>
      <c r="AD27" s="94">
        <f t="shared" si="8"/>
        <v>0.4</v>
      </c>
      <c r="AE27" s="94">
        <f t="shared" si="9"/>
        <v>0.294</v>
      </c>
      <c r="AF27" s="94">
        <f t="shared" si="9"/>
        <v>0.326</v>
      </c>
      <c r="AG27"/>
      <c r="AH27"/>
      <c r="AI27" s="214">
        <f t="shared" si="10"/>
        <v>0.35270685999999996</v>
      </c>
      <c r="AJ27" s="129">
        <f t="shared" si="11"/>
        <v>26</v>
      </c>
      <c r="AK27" s="129">
        <f t="shared" si="12"/>
        <v>60.7</v>
      </c>
      <c r="AL27" s="132">
        <f t="shared" si="13"/>
        <v>22.786359693263474</v>
      </c>
      <c r="AM27" s="133">
        <f t="shared" si="14"/>
        <v>0.9431082744</v>
      </c>
      <c r="AN27" s="133">
        <f t="shared" si="15"/>
        <v>0.2957323904</v>
      </c>
      <c r="AO27" s="134">
        <f t="shared" si="16"/>
        <v>1</v>
      </c>
      <c r="AP27"/>
      <c r="AQ27"/>
      <c r="AR27"/>
      <c r="AS27"/>
      <c r="AT27"/>
      <c r="AU27"/>
      <c r="AV27"/>
    </row>
    <row r="28" spans="2:48" s="52" customFormat="1" ht="15" customHeight="1">
      <c r="B28" s="212">
        <v>4</v>
      </c>
      <c r="C28" s="213">
        <v>28</v>
      </c>
      <c r="D28" s="213" t="s">
        <v>59</v>
      </c>
      <c r="E28" s="213">
        <v>42</v>
      </c>
      <c r="I28" s="66">
        <f t="shared" si="0"/>
        <v>3.3686873669636657</v>
      </c>
      <c r="J28" s="66">
        <f t="shared" si="1"/>
        <v>0.7662879103965351</v>
      </c>
      <c r="Q28" s="60">
        <f t="shared" si="2"/>
        <v>3</v>
      </c>
      <c r="R28" s="60">
        <f t="shared" si="3"/>
        <v>4</v>
      </c>
      <c r="S28" s="60">
        <f t="shared" si="4"/>
        <v>0.35</v>
      </c>
      <c r="T28" s="60">
        <f t="shared" si="4"/>
        <v>0.4</v>
      </c>
      <c r="U28" s="60">
        <f t="shared" si="5"/>
        <v>1.041</v>
      </c>
      <c r="V28" s="60">
        <f t="shared" si="5"/>
        <v>1.04</v>
      </c>
      <c r="Y28"/>
      <c r="Z28"/>
      <c r="AA28" s="94">
        <f t="shared" si="6"/>
        <v>4</v>
      </c>
      <c r="AB28" s="94">
        <f t="shared" si="7"/>
        <v>5</v>
      </c>
      <c r="AC28" s="94">
        <f t="shared" si="8"/>
        <v>0.35</v>
      </c>
      <c r="AD28" s="94">
        <f t="shared" si="8"/>
        <v>0.4</v>
      </c>
      <c r="AE28" s="94">
        <f t="shared" si="9"/>
        <v>0.208</v>
      </c>
      <c r="AF28" s="94">
        <f t="shared" si="9"/>
        <v>0.232</v>
      </c>
      <c r="AG28"/>
      <c r="AH28"/>
      <c r="AI28" s="214">
        <f t="shared" si="10"/>
        <v>0.37209886000000003</v>
      </c>
      <c r="AJ28" s="129">
        <f t="shared" si="11"/>
        <v>28</v>
      </c>
      <c r="AK28" s="129">
        <f t="shared" si="12"/>
        <v>59.7</v>
      </c>
      <c r="AL28" s="132">
        <f t="shared" si="13"/>
        <v>28.586440375527456</v>
      </c>
      <c r="AM28" s="133">
        <f t="shared" si="14"/>
        <v>1.0405580228</v>
      </c>
      <c r="AN28" s="133">
        <f t="shared" si="15"/>
        <v>0.21860745280000002</v>
      </c>
      <c r="AO28" s="134">
        <f t="shared" si="16"/>
        <v>1</v>
      </c>
      <c r="AP28"/>
      <c r="AQ28"/>
      <c r="AR28"/>
      <c r="AS28"/>
      <c r="AT28"/>
      <c r="AU28"/>
      <c r="AV28"/>
    </row>
    <row r="29" spans="2:48" s="52" customFormat="1" ht="15" customHeight="1">
      <c r="B29" s="212">
        <v>4.5</v>
      </c>
      <c r="C29" s="213">
        <v>27</v>
      </c>
      <c r="D29" s="213" t="s">
        <v>60</v>
      </c>
      <c r="E29" s="213">
        <v>58</v>
      </c>
      <c r="I29" s="66">
        <f t="shared" si="0"/>
        <v>3.420046547302868</v>
      </c>
      <c r="J29" s="66">
        <f t="shared" si="1"/>
        <v>0.7899395146490968</v>
      </c>
      <c r="Q29" s="60">
        <f t="shared" si="2"/>
        <v>4</v>
      </c>
      <c r="R29" s="60">
        <f t="shared" si="3"/>
        <v>5</v>
      </c>
      <c r="S29" s="60">
        <f t="shared" si="4"/>
        <v>0.4</v>
      </c>
      <c r="T29" s="60">
        <f t="shared" si="4"/>
        <v>0.45</v>
      </c>
      <c r="U29" s="60">
        <f t="shared" si="5"/>
        <v>1.102</v>
      </c>
      <c r="V29" s="60">
        <f t="shared" si="5"/>
        <v>1.099</v>
      </c>
      <c r="Y29"/>
      <c r="Z29"/>
      <c r="AA29" s="94">
        <f t="shared" si="6"/>
        <v>5</v>
      </c>
      <c r="AB29" s="94">
        <f t="shared" si="7"/>
        <v>6</v>
      </c>
      <c r="AC29" s="94">
        <f t="shared" si="8"/>
        <v>0.4</v>
      </c>
      <c r="AD29" s="94">
        <f t="shared" si="8"/>
        <v>0.45</v>
      </c>
      <c r="AE29" s="94">
        <f t="shared" si="9"/>
        <v>0.198</v>
      </c>
      <c r="AF29" s="94">
        <f t="shared" si="9"/>
        <v>0.22</v>
      </c>
      <c r="AG29"/>
      <c r="AH29"/>
      <c r="AI29" s="214">
        <f t="shared" si="10"/>
        <v>0.41887064000000007</v>
      </c>
      <c r="AJ29" s="129">
        <f t="shared" si="11"/>
        <v>27</v>
      </c>
      <c r="AK29" s="129">
        <f t="shared" si="12"/>
        <v>59.2</v>
      </c>
      <c r="AL29" s="132">
        <f t="shared" si="13"/>
        <v>20.665572295757798</v>
      </c>
      <c r="AM29" s="133">
        <f t="shared" si="14"/>
        <v>1.1008677616</v>
      </c>
      <c r="AN29" s="133">
        <f t="shared" si="15"/>
        <v>0.20630308160000002</v>
      </c>
      <c r="AO29" s="134">
        <f t="shared" si="16"/>
        <v>1.017</v>
      </c>
      <c r="AP29"/>
      <c r="AQ29"/>
      <c r="AR29"/>
      <c r="AS29"/>
      <c r="AT29"/>
      <c r="AU29"/>
      <c r="AV29"/>
    </row>
    <row r="30" spans="2:48" s="52" customFormat="1" ht="15" customHeight="1">
      <c r="B30" s="212">
        <v>5</v>
      </c>
      <c r="C30" s="213">
        <v>27</v>
      </c>
      <c r="D30" s="213" t="s">
        <v>60</v>
      </c>
      <c r="E30" s="213">
        <v>84</v>
      </c>
      <c r="I30" s="66">
        <f t="shared" si="0"/>
        <v>5.037911340961186</v>
      </c>
      <c r="J30" s="66">
        <f t="shared" si="1"/>
        <v>1.0584870754905202</v>
      </c>
      <c r="Q30" s="60">
        <f t="shared" si="2"/>
        <v>4</v>
      </c>
      <c r="R30" s="60">
        <f t="shared" si="3"/>
        <v>5</v>
      </c>
      <c r="S30" s="60">
        <f t="shared" si="4"/>
        <v>0.4</v>
      </c>
      <c r="T30" s="60">
        <f t="shared" si="4"/>
        <v>0.45</v>
      </c>
      <c r="U30" s="60">
        <f t="shared" si="5"/>
        <v>1.151</v>
      </c>
      <c r="V30" s="60">
        <f t="shared" si="5"/>
        <v>1.15</v>
      </c>
      <c r="Y30"/>
      <c r="Z30"/>
      <c r="AA30" s="94">
        <f t="shared" si="6"/>
        <v>5</v>
      </c>
      <c r="AB30" s="94">
        <f t="shared" si="7"/>
        <v>6</v>
      </c>
      <c r="AC30" s="94">
        <f t="shared" si="8"/>
        <v>0.4</v>
      </c>
      <c r="AD30" s="94">
        <f t="shared" si="8"/>
        <v>0.45</v>
      </c>
      <c r="AE30" s="94">
        <f t="shared" si="9"/>
        <v>0.172</v>
      </c>
      <c r="AF30" s="94">
        <f t="shared" si="9"/>
        <v>0.192</v>
      </c>
      <c r="AG30"/>
      <c r="AH30"/>
      <c r="AI30" s="214">
        <f t="shared" si="10"/>
        <v>0.41887064000000007</v>
      </c>
      <c r="AJ30" s="129">
        <f t="shared" si="11"/>
        <v>27</v>
      </c>
      <c r="AK30" s="129">
        <f t="shared" si="12"/>
        <v>58.7</v>
      </c>
      <c r="AL30" s="132">
        <f t="shared" si="13"/>
        <v>20.665572295757798</v>
      </c>
      <c r="AM30" s="133">
        <f t="shared" si="14"/>
        <v>1.1506225872</v>
      </c>
      <c r="AN30" s="133">
        <f t="shared" si="15"/>
        <v>0.17954825600000002</v>
      </c>
      <c r="AO30" s="134">
        <f t="shared" si="16"/>
        <v>1.017</v>
      </c>
      <c r="AP30"/>
      <c r="AQ30"/>
      <c r="AR30"/>
      <c r="AS30"/>
      <c r="AT30"/>
      <c r="AU30"/>
      <c r="AV30"/>
    </row>
    <row r="31" spans="2:48" s="52" customFormat="1" ht="15" customHeight="1">
      <c r="B31" s="212">
        <v>6</v>
      </c>
      <c r="C31" s="213">
        <v>31</v>
      </c>
      <c r="D31" s="213" t="s">
        <v>60</v>
      </c>
      <c r="E31" s="213">
        <v>48</v>
      </c>
      <c r="I31" s="66">
        <f t="shared" si="0"/>
        <v>4.661549926521425</v>
      </c>
      <c r="J31" s="66">
        <f t="shared" si="1"/>
        <v>0.8903131836708187</v>
      </c>
      <c r="Q31" s="60">
        <f t="shared" si="2"/>
        <v>5</v>
      </c>
      <c r="R31" s="60">
        <f t="shared" si="3"/>
        <v>6</v>
      </c>
      <c r="S31" s="60">
        <f t="shared" si="4"/>
        <v>0.45</v>
      </c>
      <c r="T31" s="60">
        <f t="shared" si="4"/>
        <v>0.5</v>
      </c>
      <c r="U31" s="60">
        <f t="shared" si="5"/>
        <v>1.231</v>
      </c>
      <c r="V31" s="60">
        <f t="shared" si="5"/>
        <v>1.225</v>
      </c>
      <c r="Y31"/>
      <c r="Z31"/>
      <c r="AA31" s="94">
        <f t="shared" si="6"/>
        <v>6</v>
      </c>
      <c r="AB31" s="94">
        <f t="shared" si="7"/>
        <v>7</v>
      </c>
      <c r="AC31" s="94">
        <f t="shared" si="8"/>
        <v>0.45</v>
      </c>
      <c r="AD31" s="94">
        <f t="shared" si="8"/>
        <v>0.5</v>
      </c>
      <c r="AE31" s="94">
        <f t="shared" si="9"/>
        <v>0.152</v>
      </c>
      <c r="AF31" s="94">
        <f t="shared" si="9"/>
        <v>0.166</v>
      </c>
      <c r="AG31"/>
      <c r="AH31"/>
      <c r="AI31" s="214">
        <f t="shared" si="10"/>
        <v>0.45210264</v>
      </c>
      <c r="AJ31" s="129">
        <f t="shared" si="11"/>
        <v>31</v>
      </c>
      <c r="AK31" s="129">
        <f t="shared" si="12"/>
        <v>57.7</v>
      </c>
      <c r="AL31" s="132">
        <f t="shared" si="13"/>
        <v>32.33260740597608</v>
      </c>
      <c r="AM31" s="133">
        <f t="shared" si="14"/>
        <v>1.2307476832000002</v>
      </c>
      <c r="AN31" s="133">
        <f t="shared" si="15"/>
        <v>0.1525887392</v>
      </c>
      <c r="AO31" s="134">
        <f t="shared" si="16"/>
        <v>1.017</v>
      </c>
      <c r="AP31"/>
      <c r="AQ31"/>
      <c r="AR31"/>
      <c r="AS31"/>
      <c r="AT31"/>
      <c r="AU31"/>
      <c r="AV31"/>
    </row>
    <row r="32" spans="2:48" s="52" customFormat="1" ht="15" customHeight="1">
      <c r="B32" s="212">
        <v>7</v>
      </c>
      <c r="C32" s="213">
        <v>32</v>
      </c>
      <c r="D32" s="213" t="s">
        <v>60</v>
      </c>
      <c r="E32" s="213">
        <v>84</v>
      </c>
      <c r="I32" s="66">
        <f t="shared" si="0"/>
        <v>9.363278452027611</v>
      </c>
      <c r="J32" s="66">
        <f t="shared" si="1"/>
        <v>1.5155061092399853</v>
      </c>
      <c r="Q32" s="60">
        <f t="shared" si="2"/>
        <v>5</v>
      </c>
      <c r="R32" s="60">
        <f t="shared" si="3"/>
        <v>6</v>
      </c>
      <c r="S32" s="60">
        <f t="shared" si="4"/>
        <v>0.45</v>
      </c>
      <c r="T32" s="60">
        <f t="shared" si="4"/>
        <v>0.5</v>
      </c>
      <c r="U32" s="60">
        <f t="shared" si="5"/>
        <v>1.275</v>
      </c>
      <c r="V32" s="60">
        <f t="shared" si="5"/>
        <v>1.27</v>
      </c>
      <c r="Y32"/>
      <c r="Z32"/>
      <c r="AA32" s="94">
        <f t="shared" si="6"/>
        <v>6</v>
      </c>
      <c r="AB32" s="94">
        <f t="shared" si="7"/>
        <v>7</v>
      </c>
      <c r="AC32" s="94">
        <f t="shared" si="8"/>
        <v>0.45</v>
      </c>
      <c r="AD32" s="94">
        <f t="shared" si="8"/>
        <v>0.5</v>
      </c>
      <c r="AE32" s="94">
        <f t="shared" si="9"/>
        <v>0.123</v>
      </c>
      <c r="AF32" s="94">
        <f t="shared" si="9"/>
        <v>0.136</v>
      </c>
      <c r="AG32"/>
      <c r="AH32"/>
      <c r="AI32" s="214">
        <f t="shared" si="10"/>
        <v>0.45729063999999997</v>
      </c>
      <c r="AJ32" s="129">
        <f t="shared" si="11"/>
        <v>32</v>
      </c>
      <c r="AK32" s="129">
        <f t="shared" si="12"/>
        <v>56.7</v>
      </c>
      <c r="AL32" s="132">
        <f t="shared" si="13"/>
        <v>35.835607455522684</v>
      </c>
      <c r="AM32" s="133">
        <f t="shared" si="14"/>
        <v>1.274270936</v>
      </c>
      <c r="AN32" s="133">
        <f t="shared" si="15"/>
        <v>0.12489556639999999</v>
      </c>
      <c r="AO32" s="134">
        <f t="shared" si="16"/>
        <v>1.017</v>
      </c>
      <c r="AP32"/>
      <c r="AQ32"/>
      <c r="AR32"/>
      <c r="AS32"/>
      <c r="AT32"/>
      <c r="AU32"/>
      <c r="AV32"/>
    </row>
    <row r="33" spans="2:48" s="52" customFormat="1" ht="15" customHeight="1">
      <c r="B33"/>
      <c r="C33"/>
      <c r="D33"/>
      <c r="E33"/>
      <c r="F33"/>
      <c r="G33"/>
      <c r="H33"/>
      <c r="I33"/>
      <c r="J33"/>
      <c r="K33"/>
      <c r="L33"/>
      <c r="Y33"/>
      <c r="Z33"/>
      <c r="AA33"/>
      <c r="AB33"/>
      <c r="AC33"/>
      <c r="AD33"/>
      <c r="AE33"/>
      <c r="AF33"/>
      <c r="AG33"/>
      <c r="AH33"/>
      <c r="AI33"/>
      <c r="AJ33"/>
      <c r="AK33"/>
      <c r="AL33"/>
      <c r="AM33"/>
      <c r="AN33"/>
      <c r="AO33"/>
      <c r="AP33"/>
      <c r="AQ33"/>
      <c r="AR33"/>
      <c r="AS33"/>
      <c r="AT33"/>
      <c r="AU33"/>
      <c r="AV33"/>
    </row>
    <row r="34" spans="2:48" s="52" customFormat="1" ht="15" customHeight="1">
      <c r="B34"/>
      <c r="C34"/>
      <c r="D34"/>
      <c r="E34"/>
      <c r="F34"/>
      <c r="G34"/>
      <c r="H34"/>
      <c r="I34"/>
      <c r="J34"/>
      <c r="K34"/>
      <c r="L34"/>
      <c r="Y34"/>
      <c r="Z34"/>
      <c r="AA34"/>
      <c r="AB34"/>
      <c r="AC34"/>
      <c r="AD34"/>
      <c r="AE34"/>
      <c r="AF34"/>
      <c r="AG34"/>
      <c r="AH34"/>
      <c r="AI34"/>
      <c r="AJ34"/>
      <c r="AK34"/>
      <c r="AL34"/>
      <c r="AM34"/>
      <c r="AN34"/>
      <c r="AO34"/>
      <c r="AP34"/>
      <c r="AQ34"/>
      <c r="AR34"/>
      <c r="AS34"/>
      <c r="AT34"/>
      <c r="AU34"/>
      <c r="AV34"/>
    </row>
    <row r="35" spans="1:48" s="52" customFormat="1" ht="15" customHeight="1">
      <c r="A35"/>
      <c r="B35"/>
      <c r="C35"/>
      <c r="D35"/>
      <c r="E35"/>
      <c r="F35"/>
      <c r="G35"/>
      <c r="H35"/>
      <c r="I35"/>
      <c r="J35"/>
      <c r="K35"/>
      <c r="L35"/>
      <c r="Y35"/>
      <c r="Z35"/>
      <c r="AA35"/>
      <c r="AB35"/>
      <c r="AC35"/>
      <c r="AD35"/>
      <c r="AE35"/>
      <c r="AF35"/>
      <c r="AG35"/>
      <c r="AH35"/>
      <c r="AI35"/>
      <c r="AJ35"/>
      <c r="AK35"/>
      <c r="AL35"/>
      <c r="AM35"/>
      <c r="AN35"/>
      <c r="AO35"/>
      <c r="AP35"/>
      <c r="AQ35"/>
      <c r="AR35"/>
      <c r="AS35"/>
      <c r="AT35"/>
      <c r="AU35"/>
      <c r="AV35"/>
    </row>
    <row r="36" spans="1:48" s="52" customFormat="1" ht="9.75" customHeight="1">
      <c r="A36"/>
      <c r="B36"/>
      <c r="C36"/>
      <c r="D36"/>
      <c r="E36"/>
      <c r="F36"/>
      <c r="G36"/>
      <c r="H36"/>
      <c r="I36"/>
      <c r="J36"/>
      <c r="K36"/>
      <c r="L36"/>
      <c r="P36"/>
      <c r="Q36"/>
      <c r="R36"/>
      <c r="S36"/>
      <c r="T36"/>
      <c r="U36"/>
      <c r="V36"/>
      <c r="W36"/>
      <c r="Y36"/>
      <c r="Z36"/>
      <c r="AA36"/>
      <c r="AB36"/>
      <c r="AC36"/>
      <c r="AD36"/>
      <c r="AE36"/>
      <c r="AF36"/>
      <c r="AG36"/>
      <c r="AH36"/>
      <c r="AI36"/>
      <c r="AJ36"/>
      <c r="AK36"/>
      <c r="AL36"/>
      <c r="AM36"/>
      <c r="AN36"/>
      <c r="AO36"/>
      <c r="AP36"/>
      <c r="AQ36"/>
      <c r="AR36"/>
      <c r="AS36"/>
      <c r="AT36"/>
      <c r="AU36"/>
      <c r="AV36"/>
    </row>
    <row r="37" spans="1:48" s="52" customFormat="1" ht="15" customHeight="1">
      <c r="A37"/>
      <c r="B37" s="287" t="s">
        <v>144</v>
      </c>
      <c r="C37" s="287"/>
      <c r="D37" s="287"/>
      <c r="E37" s="287"/>
      <c r="F37" s="287"/>
      <c r="G37" s="287"/>
      <c r="H37" s="287"/>
      <c r="I37" s="287"/>
      <c r="J37" s="287"/>
      <c r="K37" s="287"/>
      <c r="L37" s="287"/>
      <c r="M37" s="287"/>
      <c r="P37"/>
      <c r="Q37"/>
      <c r="R37"/>
      <c r="S37"/>
      <c r="T37"/>
      <c r="U37"/>
      <c r="V37"/>
      <c r="W37"/>
      <c r="Y37"/>
      <c r="Z37"/>
      <c r="AA37"/>
      <c r="AB37"/>
      <c r="AC37"/>
      <c r="AD37"/>
      <c r="AE37"/>
      <c r="AF37"/>
      <c r="AG37"/>
      <c r="AH37"/>
      <c r="AI37"/>
      <c r="AJ37"/>
      <c r="AK37"/>
      <c r="AL37"/>
      <c r="AM37"/>
      <c r="AN37"/>
      <c r="AO37"/>
      <c r="AP37"/>
      <c r="AQ37"/>
      <c r="AR37"/>
      <c r="AS37"/>
      <c r="AT37"/>
      <c r="AU37"/>
      <c r="AV37"/>
    </row>
    <row r="38" spans="1:48" s="52" customFormat="1" ht="15" customHeight="1">
      <c r="A38"/>
      <c r="B38" s="287"/>
      <c r="C38" s="287"/>
      <c r="D38" s="287"/>
      <c r="E38" s="287"/>
      <c r="F38" s="287"/>
      <c r="G38" s="287"/>
      <c r="H38" s="287"/>
      <c r="I38" s="287"/>
      <c r="J38" s="287"/>
      <c r="K38" s="287"/>
      <c r="L38" s="287"/>
      <c r="M38" s="287"/>
      <c r="P38"/>
      <c r="Q38"/>
      <c r="R38"/>
      <c r="S38"/>
      <c r="T38"/>
      <c r="U38"/>
      <c r="V38"/>
      <c r="W38"/>
      <c r="Y38"/>
      <c r="Z38"/>
      <c r="AA38"/>
      <c r="AB38"/>
      <c r="AC38"/>
      <c r="AD38"/>
      <c r="AE38"/>
      <c r="AF38"/>
      <c r="AG38"/>
      <c r="AH38"/>
      <c r="AI38"/>
      <c r="AJ38"/>
      <c r="AK38"/>
      <c r="AL38"/>
      <c r="AM38"/>
      <c r="AN38"/>
      <c r="AO38"/>
      <c r="AP38"/>
      <c r="AQ38"/>
      <c r="AR38"/>
      <c r="AS38"/>
      <c r="AT38"/>
      <c r="AU38"/>
      <c r="AV38"/>
    </row>
    <row r="39" spans="1:48" s="52" customFormat="1" ht="13.5" customHeight="1">
      <c r="A39"/>
      <c r="B39" s="287"/>
      <c r="C39" s="287"/>
      <c r="D39" s="287"/>
      <c r="E39" s="287"/>
      <c r="F39" s="287"/>
      <c r="G39" s="287"/>
      <c r="H39" s="287"/>
      <c r="I39" s="287"/>
      <c r="J39" s="287"/>
      <c r="K39" s="287"/>
      <c r="L39" s="287"/>
      <c r="M39" s="287"/>
      <c r="P39"/>
      <c r="Q39"/>
      <c r="R39"/>
      <c r="S39"/>
      <c r="T39"/>
      <c r="U39"/>
      <c r="V39"/>
      <c r="W39"/>
      <c r="Y39"/>
      <c r="Z39"/>
      <c r="AA39"/>
      <c r="AB39"/>
      <c r="AC39"/>
      <c r="AD39"/>
      <c r="AE39"/>
      <c r="AF39"/>
      <c r="AG39"/>
      <c r="AH39"/>
      <c r="AI39"/>
      <c r="AJ39"/>
      <c r="AK39"/>
      <c r="AL39"/>
      <c r="AM39"/>
      <c r="AN39"/>
      <c r="AO39"/>
      <c r="AP39"/>
      <c r="AQ39"/>
      <c r="AR39"/>
      <c r="AS39"/>
      <c r="AT39"/>
      <c r="AU39"/>
      <c r="AV39"/>
    </row>
    <row r="40" spans="1:48" s="52" customFormat="1" ht="24" customHeight="1">
      <c r="A40"/>
      <c r="B40" s="287"/>
      <c r="C40" s="287"/>
      <c r="D40" s="287"/>
      <c r="E40" s="287"/>
      <c r="F40" s="287"/>
      <c r="G40" s="287"/>
      <c r="H40" s="287"/>
      <c r="I40" s="287"/>
      <c r="J40" s="287"/>
      <c r="K40" s="287"/>
      <c r="L40" s="287"/>
      <c r="M40" s="287"/>
      <c r="P40"/>
      <c r="Q40"/>
      <c r="R40"/>
      <c r="S40"/>
      <c r="T40"/>
      <c r="U40"/>
      <c r="V40"/>
      <c r="W40"/>
      <c r="Y40"/>
      <c r="Z40"/>
      <c r="AA40"/>
      <c r="AB40"/>
      <c r="AC40"/>
      <c r="AD40"/>
      <c r="AE40"/>
      <c r="AF40"/>
      <c r="AG40"/>
      <c r="AH40"/>
      <c r="AI40"/>
      <c r="AJ40"/>
      <c r="AK40"/>
      <c r="AL40"/>
      <c r="AM40"/>
      <c r="AN40"/>
      <c r="AO40"/>
      <c r="AP40"/>
      <c r="AQ40"/>
      <c r="AR40"/>
      <c r="AS40"/>
      <c r="AT40"/>
      <c r="AU40"/>
      <c r="AV40"/>
    </row>
    <row r="41" spans="1:48" s="52" customFormat="1" ht="13.5" customHeight="1">
      <c r="A41"/>
      <c r="B41" s="287"/>
      <c r="C41" s="287"/>
      <c r="D41" s="287"/>
      <c r="E41" s="287"/>
      <c r="F41" s="287"/>
      <c r="G41" s="287"/>
      <c r="H41" s="287"/>
      <c r="I41" s="287"/>
      <c r="J41" s="287"/>
      <c r="K41" s="287"/>
      <c r="L41" s="287"/>
      <c r="M41" s="287"/>
      <c r="P41"/>
      <c r="Q41"/>
      <c r="R41"/>
      <c r="S41"/>
      <c r="T41"/>
      <c r="U41"/>
      <c r="V41"/>
      <c r="W41"/>
      <c r="Y41"/>
      <c r="Z41"/>
      <c r="AA41"/>
      <c r="AB41"/>
      <c r="AC41"/>
      <c r="AD41"/>
      <c r="AE41"/>
      <c r="AF41"/>
      <c r="AG41"/>
      <c r="AH41"/>
      <c r="AI41"/>
      <c r="AJ41"/>
      <c r="AK41"/>
      <c r="AL41"/>
      <c r="AM41"/>
      <c r="AN41"/>
      <c r="AO41"/>
      <c r="AP41"/>
      <c r="AQ41"/>
      <c r="AR41"/>
      <c r="AS41"/>
      <c r="AT41"/>
      <c r="AU41"/>
      <c r="AV41"/>
    </row>
    <row r="42" spans="1:48" s="52" customFormat="1" ht="13.5" customHeight="1">
      <c r="A42"/>
      <c r="B42" s="287"/>
      <c r="C42" s="287"/>
      <c r="D42" s="287"/>
      <c r="E42" s="287"/>
      <c r="F42" s="287"/>
      <c r="G42" s="287"/>
      <c r="H42" s="287"/>
      <c r="I42" s="287"/>
      <c r="J42" s="287"/>
      <c r="K42" s="287"/>
      <c r="L42" s="287"/>
      <c r="M42" s="287"/>
      <c r="P42"/>
      <c r="Q42"/>
      <c r="R42"/>
      <c r="S42"/>
      <c r="T42"/>
      <c r="U42"/>
      <c r="V42"/>
      <c r="W42"/>
      <c r="Y42"/>
      <c r="Z42"/>
      <c r="AA42"/>
      <c r="AB42"/>
      <c r="AC42"/>
      <c r="AD42"/>
      <c r="AE42"/>
      <c r="AF42"/>
      <c r="AG42"/>
      <c r="AH42"/>
      <c r="AI42"/>
      <c r="AJ42"/>
      <c r="AK42"/>
      <c r="AL42"/>
      <c r="AM42"/>
      <c r="AN42"/>
      <c r="AO42"/>
      <c r="AP42"/>
      <c r="AQ42"/>
      <c r="AR42"/>
      <c r="AS42"/>
      <c r="AT42"/>
      <c r="AU42"/>
      <c r="AV42"/>
    </row>
    <row r="43" spans="1:48" s="52" customFormat="1" ht="3.75" customHeight="1">
      <c r="A43"/>
      <c r="B43" s="287"/>
      <c r="C43" s="287"/>
      <c r="D43" s="287"/>
      <c r="E43" s="287"/>
      <c r="F43" s="287"/>
      <c r="G43" s="287"/>
      <c r="H43" s="287"/>
      <c r="I43" s="287"/>
      <c r="J43" s="287"/>
      <c r="K43" s="287"/>
      <c r="L43" s="287"/>
      <c r="M43" s="287"/>
      <c r="P43"/>
      <c r="Q43"/>
      <c r="R43"/>
      <c r="S43"/>
      <c r="T43"/>
      <c r="U43"/>
      <c r="V43"/>
      <c r="W43"/>
      <c r="Y43"/>
      <c r="Z43"/>
      <c r="AA43"/>
      <c r="AB43"/>
      <c r="AC43"/>
      <c r="AD43"/>
      <c r="AE43"/>
      <c r="AF43"/>
      <c r="AG43"/>
      <c r="AH43"/>
      <c r="AI43"/>
      <c r="AJ43"/>
      <c r="AK43"/>
      <c r="AL43"/>
      <c r="AM43"/>
      <c r="AN43"/>
      <c r="AO43"/>
      <c r="AP43"/>
      <c r="AQ43"/>
      <c r="AR43"/>
      <c r="AS43"/>
      <c r="AT43"/>
      <c r="AU43"/>
      <c r="AV43"/>
    </row>
    <row r="44" spans="1:48" s="52" customFormat="1" ht="13.5" customHeight="1">
      <c r="A44"/>
      <c r="B44" s="288" t="s">
        <v>145</v>
      </c>
      <c r="C44" s="288"/>
      <c r="D44" s="288"/>
      <c r="E44" s="288"/>
      <c r="F44" s="288"/>
      <c r="G44" s="288"/>
      <c r="H44" s="288"/>
      <c r="I44" s="288"/>
      <c r="J44" s="288"/>
      <c r="K44" s="288"/>
      <c r="L44" s="288"/>
      <c r="M44" s="288"/>
      <c r="P44"/>
      <c r="Q44"/>
      <c r="R44"/>
      <c r="S44"/>
      <c r="T44"/>
      <c r="U44"/>
      <c r="V44"/>
      <c r="W44"/>
      <c r="Y44"/>
      <c r="Z44"/>
      <c r="AA44"/>
      <c r="AB44"/>
      <c r="AC44"/>
      <c r="AD44"/>
      <c r="AE44"/>
      <c r="AF44"/>
      <c r="AG44"/>
      <c r="AH44"/>
      <c r="AI44"/>
      <c r="AJ44"/>
      <c r="AK44"/>
      <c r="AL44"/>
      <c r="AM44"/>
      <c r="AN44"/>
      <c r="AO44"/>
      <c r="AP44"/>
      <c r="AQ44"/>
      <c r="AR44"/>
      <c r="AS44"/>
      <c r="AT44"/>
      <c r="AU44"/>
      <c r="AV44"/>
    </row>
    <row r="45" spans="1:48" s="52" customFormat="1" ht="15" customHeight="1">
      <c r="A45"/>
      <c r="B45" s="288"/>
      <c r="C45" s="288"/>
      <c r="D45" s="288"/>
      <c r="E45" s="288"/>
      <c r="F45" s="288"/>
      <c r="G45" s="288"/>
      <c r="H45" s="288"/>
      <c r="I45" s="288"/>
      <c r="J45" s="288"/>
      <c r="K45" s="288"/>
      <c r="L45" s="288"/>
      <c r="M45" s="288"/>
      <c r="P45"/>
      <c r="Q45"/>
      <c r="R45"/>
      <c r="S45"/>
      <c r="T45"/>
      <c r="U45"/>
      <c r="V45"/>
      <c r="W45"/>
      <c r="Y45"/>
      <c r="Z45"/>
      <c r="AA45"/>
      <c r="AB45"/>
      <c r="AC45"/>
      <c r="AD45"/>
      <c r="AE45"/>
      <c r="AF45"/>
      <c r="AG45"/>
      <c r="AH45"/>
      <c r="AI45"/>
      <c r="AJ45"/>
      <c r="AK45"/>
      <c r="AL45"/>
      <c r="AM45"/>
      <c r="AN45"/>
      <c r="AO45"/>
      <c r="AP45"/>
      <c r="AQ45"/>
      <c r="AR45"/>
      <c r="AS45"/>
      <c r="AT45"/>
      <c r="AU45"/>
      <c r="AV45"/>
    </row>
    <row r="46" spans="2:48" s="52" customFormat="1" ht="15" customHeight="1">
      <c r="B46" s="288"/>
      <c r="C46" s="288"/>
      <c r="D46" s="288"/>
      <c r="E46" s="288"/>
      <c r="F46" s="288"/>
      <c r="G46" s="288"/>
      <c r="H46" s="288"/>
      <c r="I46" s="288"/>
      <c r="J46" s="288"/>
      <c r="K46" s="288"/>
      <c r="L46" s="288"/>
      <c r="M46" s="288"/>
      <c r="P46"/>
      <c r="Q46"/>
      <c r="R46"/>
      <c r="S46"/>
      <c r="T46"/>
      <c r="U46"/>
      <c r="V46"/>
      <c r="W46"/>
      <c r="Y46"/>
      <c r="Z46"/>
      <c r="AA46"/>
      <c r="AB46"/>
      <c r="AC46"/>
      <c r="AD46"/>
      <c r="AE46"/>
      <c r="AF46"/>
      <c r="AG46"/>
      <c r="AH46"/>
      <c r="AI46"/>
      <c r="AJ46"/>
      <c r="AK46"/>
      <c r="AL46"/>
      <c r="AM46"/>
      <c r="AN46"/>
      <c r="AO46"/>
      <c r="AP46"/>
      <c r="AQ46"/>
      <c r="AR46"/>
      <c r="AS46"/>
      <c r="AT46"/>
      <c r="AU46"/>
      <c r="AV46"/>
    </row>
    <row r="47" spans="2:48" s="52" customFormat="1" ht="8.25" customHeight="1">
      <c r="B47" s="288"/>
      <c r="C47" s="288"/>
      <c r="D47" s="288"/>
      <c r="E47" s="288"/>
      <c r="F47" s="288"/>
      <c r="G47" s="288"/>
      <c r="H47" s="288"/>
      <c r="I47" s="288"/>
      <c r="J47" s="288"/>
      <c r="K47" s="288"/>
      <c r="L47" s="288"/>
      <c r="M47" s="288"/>
      <c r="P47"/>
      <c r="Q47"/>
      <c r="R47"/>
      <c r="S47"/>
      <c r="T47"/>
      <c r="U47"/>
      <c r="V47"/>
      <c r="W47"/>
      <c r="Y47"/>
      <c r="Z47"/>
      <c r="AA47"/>
      <c r="AB47"/>
      <c r="AC47"/>
      <c r="AD47"/>
      <c r="AE47"/>
      <c r="AF47"/>
      <c r="AG47"/>
      <c r="AH47"/>
      <c r="AI47"/>
      <c r="AJ47"/>
      <c r="AK47"/>
      <c r="AL47"/>
      <c r="AM47"/>
      <c r="AN47"/>
      <c r="AO47"/>
      <c r="AP47"/>
      <c r="AQ47"/>
      <c r="AR47"/>
      <c r="AS47"/>
      <c r="AT47"/>
      <c r="AU47"/>
      <c r="AV47"/>
    </row>
    <row r="48" spans="2:48" s="52" customFormat="1" ht="24.75" customHeight="1">
      <c r="B48" s="288"/>
      <c r="C48" s="288"/>
      <c r="D48" s="288"/>
      <c r="E48" s="288"/>
      <c r="F48" s="288"/>
      <c r="G48" s="288"/>
      <c r="H48" s="288"/>
      <c r="I48" s="288"/>
      <c r="J48" s="288"/>
      <c r="K48" s="288"/>
      <c r="L48" s="288"/>
      <c r="M48" s="288"/>
      <c r="O48" s="47"/>
      <c r="P48"/>
      <c r="Q48"/>
      <c r="R48"/>
      <c r="S48"/>
      <c r="T48"/>
      <c r="U48"/>
      <c r="V48"/>
      <c r="W48"/>
      <c r="Y48"/>
      <c r="Z48"/>
      <c r="AA48"/>
      <c r="AB48"/>
      <c r="AC48"/>
      <c r="AD48"/>
      <c r="AE48"/>
      <c r="AF48"/>
      <c r="AG48"/>
      <c r="AH48"/>
      <c r="AI48"/>
      <c r="AJ48"/>
      <c r="AK48"/>
      <c r="AL48"/>
      <c r="AM48"/>
      <c r="AN48"/>
      <c r="AO48"/>
      <c r="AP48"/>
      <c r="AQ48"/>
      <c r="AR48"/>
      <c r="AS48"/>
      <c r="AT48"/>
      <c r="AU48"/>
      <c r="AV48"/>
    </row>
    <row r="49" spans="2:48" s="52" customFormat="1" ht="13.5" customHeight="1">
      <c r="B49" s="215"/>
      <c r="C49" s="215"/>
      <c r="D49" s="215"/>
      <c r="E49" s="215"/>
      <c r="F49" s="215"/>
      <c r="G49" s="215"/>
      <c r="H49" s="215"/>
      <c r="I49" s="215"/>
      <c r="J49" s="215"/>
      <c r="K49" s="215"/>
      <c r="L49" s="215"/>
      <c r="M49" s="215"/>
      <c r="N49" s="47"/>
      <c r="O49" s="47"/>
      <c r="P49"/>
      <c r="Q49"/>
      <c r="R49"/>
      <c r="S49"/>
      <c r="T49"/>
      <c r="U49"/>
      <c r="V49"/>
      <c r="W49"/>
      <c r="Y49"/>
      <c r="Z49"/>
      <c r="AA49"/>
      <c r="AB49"/>
      <c r="AC49"/>
      <c r="AD49"/>
      <c r="AE49"/>
      <c r="AF49"/>
      <c r="AG49"/>
      <c r="AH49"/>
      <c r="AI49"/>
      <c r="AJ49"/>
      <c r="AK49"/>
      <c r="AL49"/>
      <c r="AM49"/>
      <c r="AN49"/>
      <c r="AO49"/>
      <c r="AP49"/>
      <c r="AQ49"/>
      <c r="AR49"/>
      <c r="AS49"/>
      <c r="AT49"/>
      <c r="AU49"/>
      <c r="AV49"/>
    </row>
    <row r="50" spans="2:48" s="52" customFormat="1" ht="13.5" customHeight="1">
      <c r="B50" s="215"/>
      <c r="C50" s="215"/>
      <c r="D50" s="215"/>
      <c r="E50" s="215"/>
      <c r="F50" s="215"/>
      <c r="G50" s="215"/>
      <c r="H50" s="215"/>
      <c r="I50" s="215"/>
      <c r="J50" s="215"/>
      <c r="K50" s="215"/>
      <c r="L50" s="215"/>
      <c r="M50" s="215"/>
      <c r="N50" s="47"/>
      <c r="O50" s="47"/>
      <c r="P50"/>
      <c r="Q50"/>
      <c r="R50"/>
      <c r="S50"/>
      <c r="T50"/>
      <c r="U50"/>
      <c r="V50"/>
      <c r="W50"/>
      <c r="Y50"/>
      <c r="Z50"/>
      <c r="AA50"/>
      <c r="AB50"/>
      <c r="AC50"/>
      <c r="AD50"/>
      <c r="AE50"/>
      <c r="AF50"/>
      <c r="AG50"/>
      <c r="AH50"/>
      <c r="AI50"/>
      <c r="AJ50"/>
      <c r="AK50"/>
      <c r="AL50"/>
      <c r="AM50"/>
      <c r="AN50"/>
      <c r="AO50"/>
      <c r="AP50"/>
      <c r="AQ50"/>
      <c r="AR50"/>
      <c r="AS50"/>
      <c r="AT50"/>
      <c r="AU50"/>
      <c r="AV50"/>
    </row>
    <row r="51" spans="3:48" s="52" customFormat="1" ht="13.5" customHeight="1">
      <c r="C51" s="47"/>
      <c r="D51"/>
      <c r="E51"/>
      <c r="F51"/>
      <c r="G51"/>
      <c r="H51"/>
      <c r="I51"/>
      <c r="J51"/>
      <c r="K51"/>
      <c r="L51" s="47"/>
      <c r="M51" s="47"/>
      <c r="N51" s="47"/>
      <c r="O51" s="47"/>
      <c r="P51"/>
      <c r="Q51"/>
      <c r="R51"/>
      <c r="S51"/>
      <c r="T51"/>
      <c r="U51"/>
      <c r="V51"/>
      <c r="W51"/>
      <c r="Y51"/>
      <c r="Z51"/>
      <c r="AA51"/>
      <c r="AB51"/>
      <c r="AC51"/>
      <c r="AD51"/>
      <c r="AE51"/>
      <c r="AF51"/>
      <c r="AG51"/>
      <c r="AH51"/>
      <c r="AI51"/>
      <c r="AJ51"/>
      <c r="AK51"/>
      <c r="AL51"/>
      <c r="AM51"/>
      <c r="AN51"/>
      <c r="AO51"/>
      <c r="AP51"/>
      <c r="AQ51"/>
      <c r="AR51"/>
      <c r="AS51"/>
      <c r="AT51"/>
      <c r="AU51"/>
      <c r="AV51"/>
    </row>
    <row r="52" ht="13.5" customHeight="1"/>
    <row r="53" ht="13.5" customHeight="1"/>
    <row r="54" ht="13.5" customHeight="1"/>
    <row r="55" ht="12.75"/>
    <row r="56" ht="12.75"/>
    <row r="57" ht="12.75"/>
    <row r="58" ht="12.75"/>
    <row r="59" ht="12.75"/>
    <row r="60" ht="15" customHeight="1"/>
    <row r="61" ht="12.75"/>
    <row r="62" ht="12.75"/>
    <row r="63" ht="12.75"/>
    <row r="64" ht="12.75"/>
    <row r="65" ht="12.75"/>
    <row r="66" ht="12.75"/>
    <row r="67" ht="12.75"/>
    <row r="68" ht="12.75"/>
    <row r="69" ht="12.75"/>
    <row r="70" ht="12.75"/>
    <row r="71" ht="12.75"/>
    <row r="72" ht="12.75"/>
    <row r="73" ht="12.75"/>
    <row r="74" ht="12.75"/>
    <row r="75" ht="12.75"/>
    <row r="76" ht="12.75"/>
    <row r="77" ht="12.75"/>
    <row r="78" ht="12.75"/>
    <row r="79" ht="12.75"/>
    <row r="80" ht="12.75"/>
    <row r="81" ht="12.75"/>
    <row r="82" ht="12.75"/>
    <row r="83" ht="12.75"/>
    <row r="84" ht="12.75"/>
    <row r="85" ht="12.75"/>
    <row r="86" ht="12.75"/>
    <row r="87" ht="12.75"/>
    <row r="88" ht="12.75"/>
    <row r="89" ht="12.75"/>
    <row r="90" ht="4.5" customHeight="1"/>
    <row r="91" spans="16:25" ht="28.5" customHeight="1">
      <c r="P91"/>
      <c r="Q91"/>
      <c r="R91"/>
      <c r="S91"/>
      <c r="T91"/>
      <c r="U91"/>
      <c r="V91"/>
      <c r="W91"/>
      <c r="Y91"/>
    </row>
    <row r="92" spans="16:25" ht="15.75">
      <c r="P92"/>
      <c r="Q92"/>
      <c r="R92"/>
      <c r="S92"/>
      <c r="T92"/>
      <c r="U92"/>
      <c r="V92"/>
      <c r="W92"/>
      <c r="Y92"/>
    </row>
    <row r="93" spans="16:25" ht="15.75">
      <c r="P93"/>
      <c r="Q93"/>
      <c r="R93"/>
      <c r="S93"/>
      <c r="T93"/>
      <c r="U93"/>
      <c r="V93"/>
      <c r="W93"/>
      <c r="Y93"/>
    </row>
    <row r="94" spans="16:25" ht="15.75">
      <c r="P94"/>
      <c r="Q94"/>
      <c r="R94"/>
      <c r="S94"/>
      <c r="T94"/>
      <c r="U94"/>
      <c r="V94"/>
      <c r="W94"/>
      <c r="Y94"/>
    </row>
    <row r="95" spans="16:25" ht="15.75">
      <c r="P95"/>
      <c r="Q95"/>
      <c r="R95"/>
      <c r="S95"/>
      <c r="T95"/>
      <c r="U95"/>
      <c r="V95"/>
      <c r="W95"/>
      <c r="Y95"/>
    </row>
    <row r="96" spans="16:25" ht="15.75">
      <c r="P96"/>
      <c r="Q96"/>
      <c r="R96"/>
      <c r="S96"/>
      <c r="T96"/>
      <c r="U96"/>
      <c r="V96"/>
      <c r="W96"/>
      <c r="Y96"/>
    </row>
    <row r="97" spans="16:25" ht="15.75">
      <c r="P97"/>
      <c r="Q97"/>
      <c r="R97"/>
      <c r="S97"/>
      <c r="T97"/>
      <c r="U97"/>
      <c r="V97"/>
      <c r="W97"/>
      <c r="Y97"/>
    </row>
    <row r="98" spans="16:25" ht="15.75">
      <c r="P98"/>
      <c r="Q98"/>
      <c r="R98"/>
      <c r="S98"/>
      <c r="T98"/>
      <c r="U98"/>
      <c r="V98"/>
      <c r="W98"/>
      <c r="Y98"/>
    </row>
    <row r="99" spans="16:25" ht="15.75">
      <c r="P99"/>
      <c r="Q99"/>
      <c r="R99"/>
      <c r="S99"/>
      <c r="T99"/>
      <c r="U99"/>
      <c r="V99"/>
      <c r="W99"/>
      <c r="Y99"/>
    </row>
    <row r="100" spans="16:25" ht="15.75">
      <c r="P100"/>
      <c r="Q100"/>
      <c r="R100"/>
      <c r="S100"/>
      <c r="T100"/>
      <c r="U100"/>
      <c r="V100"/>
      <c r="W100"/>
      <c r="Y100"/>
    </row>
    <row r="101" spans="16:25" ht="15.75">
      <c r="P101"/>
      <c r="Q101"/>
      <c r="R101"/>
      <c r="S101"/>
      <c r="T101"/>
      <c r="U101"/>
      <c r="V101"/>
      <c r="W101"/>
      <c r="Y101"/>
    </row>
    <row r="102" spans="16:25" ht="15.75">
      <c r="P102"/>
      <c r="Q102"/>
      <c r="R102"/>
      <c r="S102"/>
      <c r="T102"/>
      <c r="U102"/>
      <c r="V102"/>
      <c r="W102"/>
      <c r="Y102"/>
    </row>
    <row r="103" spans="16:25" ht="15.75">
      <c r="P103"/>
      <c r="Q103"/>
      <c r="R103"/>
      <c r="S103"/>
      <c r="T103"/>
      <c r="U103"/>
      <c r="V103"/>
      <c r="W103"/>
      <c r="Y103"/>
    </row>
    <row r="104" spans="16:25" ht="15.75">
      <c r="P104"/>
      <c r="Q104"/>
      <c r="R104"/>
      <c r="S104"/>
      <c r="T104"/>
      <c r="U104"/>
      <c r="V104"/>
      <c r="W104"/>
      <c r="Y104"/>
    </row>
    <row r="105" spans="16:25" ht="15.75">
      <c r="P105"/>
      <c r="Q105"/>
      <c r="R105"/>
      <c r="S105"/>
      <c r="T105"/>
      <c r="U105"/>
      <c r="V105"/>
      <c r="W105"/>
      <c r="Y105"/>
    </row>
    <row r="106" spans="16:25" ht="15.75">
      <c r="P106"/>
      <c r="Q106"/>
      <c r="R106"/>
      <c r="S106"/>
      <c r="T106"/>
      <c r="U106"/>
      <c r="V106"/>
      <c r="W106"/>
      <c r="Y106"/>
    </row>
    <row r="107" spans="16:25" ht="15.75">
      <c r="P107"/>
      <c r="Q107"/>
      <c r="R107"/>
      <c r="S107"/>
      <c r="T107"/>
      <c r="U107"/>
      <c r="V107"/>
      <c r="W107"/>
      <c r="Y107"/>
    </row>
    <row r="108" spans="16:25" ht="15.75">
      <c r="P108"/>
      <c r="Q108"/>
      <c r="R108"/>
      <c r="S108"/>
      <c r="T108"/>
      <c r="U108"/>
      <c r="V108"/>
      <c r="W108"/>
      <c r="Y108"/>
    </row>
    <row r="109" spans="16:25" ht="15.75">
      <c r="P109"/>
      <c r="Q109"/>
      <c r="R109"/>
      <c r="S109"/>
      <c r="T109"/>
      <c r="U109"/>
      <c r="V109"/>
      <c r="W109"/>
      <c r="Y109"/>
    </row>
    <row r="110" spans="16:25" ht="15.75">
      <c r="P110"/>
      <c r="Q110"/>
      <c r="R110"/>
      <c r="S110"/>
      <c r="T110"/>
      <c r="U110"/>
      <c r="V110"/>
      <c r="W110"/>
      <c r="Y110"/>
    </row>
    <row r="111" spans="16:25" ht="15.75">
      <c r="P111"/>
      <c r="Q111"/>
      <c r="R111"/>
      <c r="S111"/>
      <c r="T111"/>
      <c r="U111"/>
      <c r="V111"/>
      <c r="W111"/>
      <c r="Y111"/>
    </row>
    <row r="112" spans="16:25" ht="15.75">
      <c r="P112"/>
      <c r="Q112"/>
      <c r="R112"/>
      <c r="S112"/>
      <c r="T112"/>
      <c r="U112"/>
      <c r="V112"/>
      <c r="W112"/>
      <c r="Y112"/>
    </row>
    <row r="113" spans="16:25" ht="15.75">
      <c r="P113"/>
      <c r="Q113"/>
      <c r="R113"/>
      <c r="S113"/>
      <c r="T113"/>
      <c r="U113"/>
      <c r="V113"/>
      <c r="W113"/>
      <c r="Y113"/>
    </row>
    <row r="114" spans="16:25" ht="15.75">
      <c r="P114"/>
      <c r="Q114"/>
      <c r="R114"/>
      <c r="S114"/>
      <c r="T114"/>
      <c r="U114"/>
      <c r="V114"/>
      <c r="W114"/>
      <c r="Y114"/>
    </row>
    <row r="115" spans="16:25" ht="15.75">
      <c r="P115"/>
      <c r="Q115"/>
      <c r="R115"/>
      <c r="S115"/>
      <c r="T115"/>
      <c r="U115"/>
      <c r="V115"/>
      <c r="W115"/>
      <c r="Y115"/>
    </row>
    <row r="116" spans="16:25" ht="15.75">
      <c r="P116"/>
      <c r="Q116"/>
      <c r="R116"/>
      <c r="S116"/>
      <c r="T116"/>
      <c r="U116"/>
      <c r="V116"/>
      <c r="W116"/>
      <c r="Y116"/>
    </row>
    <row r="117" spans="16:25" ht="15.75">
      <c r="P117"/>
      <c r="Q117"/>
      <c r="R117"/>
      <c r="S117"/>
      <c r="T117"/>
      <c r="U117"/>
      <c r="V117"/>
      <c r="W117"/>
      <c r="Y117"/>
    </row>
    <row r="118" spans="16:25" ht="15.75">
      <c r="P118"/>
      <c r="Q118"/>
      <c r="R118"/>
      <c r="S118"/>
      <c r="T118"/>
      <c r="U118"/>
      <c r="V118"/>
      <c r="W118"/>
      <c r="Y118"/>
    </row>
    <row r="119" spans="16:23" ht="15.75">
      <c r="P119"/>
      <c r="Q119"/>
      <c r="R119"/>
      <c r="S119"/>
      <c r="T119"/>
      <c r="U119"/>
      <c r="V119"/>
      <c r="W119"/>
    </row>
    <row r="120" spans="16:23" ht="15.75">
      <c r="P120"/>
      <c r="Q120"/>
      <c r="R120"/>
      <c r="S120"/>
      <c r="T120"/>
      <c r="U120"/>
      <c r="V120"/>
      <c r="W120"/>
    </row>
    <row r="121" spans="16:23" ht="15.75">
      <c r="P121"/>
      <c r="Q121"/>
      <c r="R121"/>
      <c r="S121"/>
      <c r="T121"/>
      <c r="U121"/>
      <c r="V121"/>
      <c r="W121"/>
    </row>
    <row r="122" spans="16:23" ht="15.75">
      <c r="P122"/>
      <c r="Q122"/>
      <c r="R122"/>
      <c r="S122"/>
      <c r="T122"/>
      <c r="U122"/>
      <c r="V122"/>
      <c r="W122"/>
    </row>
    <row r="123" spans="16:23" ht="15.75">
      <c r="P123"/>
      <c r="Q123"/>
      <c r="R123"/>
      <c r="S123"/>
      <c r="T123"/>
      <c r="U123"/>
      <c r="V123"/>
      <c r="W123"/>
    </row>
    <row r="124" spans="16:23" ht="15.75">
      <c r="P124"/>
      <c r="Q124"/>
      <c r="R124"/>
      <c r="S124"/>
      <c r="T124"/>
      <c r="U124"/>
      <c r="V124"/>
      <c r="W124"/>
    </row>
    <row r="125" spans="16:23" ht="15.75">
      <c r="P125"/>
      <c r="Q125"/>
      <c r="R125"/>
      <c r="S125"/>
      <c r="T125"/>
      <c r="U125"/>
      <c r="V125"/>
      <c r="W125"/>
    </row>
    <row r="126" spans="16:23" ht="15.75">
      <c r="P126"/>
      <c r="Q126"/>
      <c r="R126"/>
      <c r="S126"/>
      <c r="T126"/>
      <c r="U126"/>
      <c r="V126"/>
      <c r="W126"/>
    </row>
    <row r="127" spans="16:23" ht="15.75">
      <c r="P127"/>
      <c r="Q127"/>
      <c r="R127"/>
      <c r="S127"/>
      <c r="T127"/>
      <c r="U127"/>
      <c r="V127"/>
      <c r="W127"/>
    </row>
    <row r="128" spans="16:23" ht="15.75">
      <c r="P128"/>
      <c r="Q128"/>
      <c r="R128"/>
      <c r="S128"/>
      <c r="T128"/>
      <c r="U128"/>
      <c r="V128"/>
      <c r="W128"/>
    </row>
    <row r="129" spans="16:23" ht="15.75">
      <c r="P129"/>
      <c r="Q129"/>
      <c r="R129"/>
      <c r="S129"/>
      <c r="T129"/>
      <c r="U129"/>
      <c r="V129"/>
      <c r="W129"/>
    </row>
    <row r="130" spans="16:23" ht="15.75">
      <c r="P130"/>
      <c r="Q130"/>
      <c r="R130"/>
      <c r="S130"/>
      <c r="T130"/>
      <c r="U130"/>
      <c r="V130"/>
      <c r="W130"/>
    </row>
    <row r="131" spans="16:23" ht="15.75">
      <c r="P131"/>
      <c r="Q131"/>
      <c r="R131"/>
      <c r="S131"/>
      <c r="T131"/>
      <c r="U131"/>
      <c r="V131"/>
      <c r="W131"/>
    </row>
    <row r="132" spans="16:23" ht="15.75">
      <c r="P132"/>
      <c r="Q132"/>
      <c r="R132"/>
      <c r="S132"/>
      <c r="T132"/>
      <c r="U132"/>
      <c r="V132"/>
      <c r="W132"/>
    </row>
    <row r="133" spans="16:23" ht="15.75">
      <c r="P133"/>
      <c r="Q133"/>
      <c r="R133"/>
      <c r="S133"/>
      <c r="T133"/>
      <c r="U133"/>
      <c r="V133"/>
      <c r="W133"/>
    </row>
    <row r="134" spans="16:23" ht="15.75">
      <c r="P134"/>
      <c r="Q134"/>
      <c r="R134"/>
      <c r="S134"/>
      <c r="T134"/>
      <c r="U134"/>
      <c r="V134"/>
      <c r="W134"/>
    </row>
    <row r="135" spans="16:23" ht="15.75">
      <c r="P135"/>
      <c r="Q135"/>
      <c r="R135"/>
      <c r="S135"/>
      <c r="T135"/>
      <c r="U135"/>
      <c r="V135"/>
      <c r="W135"/>
    </row>
    <row r="136" spans="16:23" ht="15.75">
      <c r="P136"/>
      <c r="Q136"/>
      <c r="R136"/>
      <c r="S136"/>
      <c r="T136"/>
      <c r="U136"/>
      <c r="V136"/>
      <c r="W136"/>
    </row>
    <row r="137" spans="16:23" ht="15.75">
      <c r="P137"/>
      <c r="Q137"/>
      <c r="R137"/>
      <c r="S137"/>
      <c r="T137"/>
      <c r="U137"/>
      <c r="V137"/>
      <c r="W137"/>
    </row>
    <row r="138" spans="16:23" ht="15.75">
      <c r="P138"/>
      <c r="Q138"/>
      <c r="R138"/>
      <c r="S138"/>
      <c r="T138"/>
      <c r="U138"/>
      <c r="V138"/>
      <c r="W138"/>
    </row>
    <row r="139" spans="16:23" ht="15.75">
      <c r="P139"/>
      <c r="Q139"/>
      <c r="R139"/>
      <c r="S139"/>
      <c r="T139"/>
      <c r="U139"/>
      <c r="V139"/>
      <c r="W139"/>
    </row>
    <row r="140" spans="16:23" ht="15.75">
      <c r="P140"/>
      <c r="Q140"/>
      <c r="R140"/>
      <c r="S140"/>
      <c r="T140"/>
      <c r="U140"/>
      <c r="V140"/>
      <c r="W140"/>
    </row>
    <row r="141" spans="16:23" ht="15.75">
      <c r="P141"/>
      <c r="Q141"/>
      <c r="R141"/>
      <c r="S141"/>
      <c r="T141"/>
      <c r="U141"/>
      <c r="V141"/>
      <c r="W141"/>
    </row>
    <row r="142" spans="16:23" ht="15.75">
      <c r="P142"/>
      <c r="Q142"/>
      <c r="R142"/>
      <c r="S142"/>
      <c r="T142"/>
      <c r="U142"/>
      <c r="V142"/>
      <c r="W142"/>
    </row>
    <row r="143" spans="16:23" ht="15.75">
      <c r="P143"/>
      <c r="Q143"/>
      <c r="R143"/>
      <c r="S143"/>
      <c r="T143"/>
      <c r="U143"/>
      <c r="V143"/>
      <c r="W143"/>
    </row>
    <row r="144" spans="16:23" ht="15.75">
      <c r="P144"/>
      <c r="Q144"/>
      <c r="R144"/>
      <c r="S144"/>
      <c r="T144"/>
      <c r="U144"/>
      <c r="V144"/>
      <c r="W144"/>
    </row>
    <row r="145" spans="16:23" ht="15.75">
      <c r="P145"/>
      <c r="Q145"/>
      <c r="R145"/>
      <c r="S145"/>
      <c r="T145"/>
      <c r="U145"/>
      <c r="V145"/>
      <c r="W145"/>
    </row>
    <row r="146" spans="16:23" ht="15.75">
      <c r="P146"/>
      <c r="Q146"/>
      <c r="R146"/>
      <c r="S146"/>
      <c r="T146"/>
      <c r="U146"/>
      <c r="V146"/>
      <c r="W146"/>
    </row>
    <row r="147" spans="16:23" ht="15.75">
      <c r="P147"/>
      <c r="Q147"/>
      <c r="R147"/>
      <c r="S147"/>
      <c r="T147"/>
      <c r="U147"/>
      <c r="V147"/>
      <c r="W147"/>
    </row>
    <row r="148" spans="16:23" ht="15.75">
      <c r="P148"/>
      <c r="Q148"/>
      <c r="R148"/>
      <c r="S148"/>
      <c r="T148"/>
      <c r="U148"/>
      <c r="V148"/>
      <c r="W148"/>
    </row>
    <row r="149" spans="16:23" ht="15.75">
      <c r="P149"/>
      <c r="Q149"/>
      <c r="R149"/>
      <c r="S149"/>
      <c r="T149"/>
      <c r="U149"/>
      <c r="V149"/>
      <c r="W149"/>
    </row>
    <row r="150" spans="16:23" ht="15.75">
      <c r="P150"/>
      <c r="Q150"/>
      <c r="R150"/>
      <c r="S150"/>
      <c r="T150"/>
      <c r="U150"/>
      <c r="V150"/>
      <c r="W150"/>
    </row>
    <row r="151" spans="16:23" ht="15.75">
      <c r="P151"/>
      <c r="Q151"/>
      <c r="R151"/>
      <c r="S151"/>
      <c r="T151"/>
      <c r="U151"/>
      <c r="V151"/>
      <c r="W151"/>
    </row>
    <row r="152" spans="16:23" ht="15.75">
      <c r="P152"/>
      <c r="Q152"/>
      <c r="R152"/>
      <c r="S152"/>
      <c r="T152"/>
      <c r="U152"/>
      <c r="V152"/>
      <c r="W152"/>
    </row>
    <row r="153" spans="16:23" ht="15.75">
      <c r="P153"/>
      <c r="Q153"/>
      <c r="R153"/>
      <c r="S153"/>
      <c r="T153"/>
      <c r="U153"/>
      <c r="V153"/>
      <c r="W153"/>
    </row>
    <row r="154" spans="16:23" ht="15.75">
      <c r="P154"/>
      <c r="Q154"/>
      <c r="R154"/>
      <c r="S154"/>
      <c r="T154"/>
      <c r="U154"/>
      <c r="V154"/>
      <c r="W154"/>
    </row>
    <row r="155" spans="16:23" ht="15.75">
      <c r="P155"/>
      <c r="Q155"/>
      <c r="R155"/>
      <c r="S155"/>
      <c r="T155"/>
      <c r="U155"/>
      <c r="V155"/>
      <c r="W155"/>
    </row>
    <row r="156" spans="16:23" ht="15.75">
      <c r="P156"/>
      <c r="Q156"/>
      <c r="R156"/>
      <c r="S156"/>
      <c r="T156"/>
      <c r="U156"/>
      <c r="V156"/>
      <c r="W156"/>
    </row>
    <row r="157" spans="16:23" ht="15.75">
      <c r="P157"/>
      <c r="Q157"/>
      <c r="R157"/>
      <c r="S157"/>
      <c r="T157"/>
      <c r="U157"/>
      <c r="V157"/>
      <c r="W157"/>
    </row>
    <row r="158" spans="16:23" ht="15.75">
      <c r="P158"/>
      <c r="Q158"/>
      <c r="R158"/>
      <c r="S158"/>
      <c r="T158"/>
      <c r="U158"/>
      <c r="V158"/>
      <c r="W158"/>
    </row>
    <row r="159" spans="16:23" ht="15.75">
      <c r="P159"/>
      <c r="Q159"/>
      <c r="R159"/>
      <c r="S159"/>
      <c r="T159"/>
      <c r="U159"/>
      <c r="V159"/>
      <c r="W159"/>
    </row>
    <row r="160" spans="16:23" ht="15.75">
      <c r="P160"/>
      <c r="Q160"/>
      <c r="R160"/>
      <c r="S160"/>
      <c r="T160"/>
      <c r="U160"/>
      <c r="V160"/>
      <c r="W160"/>
    </row>
    <row r="161" spans="16:23" ht="15.75">
      <c r="P161"/>
      <c r="Q161"/>
      <c r="R161"/>
      <c r="S161"/>
      <c r="T161"/>
      <c r="U161"/>
      <c r="V161"/>
      <c r="W161"/>
    </row>
    <row r="162" spans="16:23" ht="15.75">
      <c r="P162"/>
      <c r="Q162"/>
      <c r="R162"/>
      <c r="S162"/>
      <c r="T162"/>
      <c r="U162"/>
      <c r="V162"/>
      <c r="W162"/>
    </row>
    <row r="163" spans="16:23" ht="15.75">
      <c r="P163"/>
      <c r="Q163"/>
      <c r="R163"/>
      <c r="S163"/>
      <c r="T163"/>
      <c r="U163"/>
      <c r="V163"/>
      <c r="W163"/>
    </row>
    <row r="164" spans="16:23" ht="15.75">
      <c r="P164"/>
      <c r="Q164"/>
      <c r="R164"/>
      <c r="S164"/>
      <c r="T164"/>
      <c r="U164"/>
      <c r="V164"/>
      <c r="W164"/>
    </row>
    <row r="165" spans="16:23" ht="15.75">
      <c r="P165"/>
      <c r="Q165"/>
      <c r="R165"/>
      <c r="S165"/>
      <c r="T165"/>
      <c r="U165"/>
      <c r="V165"/>
      <c r="W165"/>
    </row>
    <row r="166" spans="16:23" ht="15.75">
      <c r="P166"/>
      <c r="Q166"/>
      <c r="R166"/>
      <c r="S166"/>
      <c r="T166"/>
      <c r="U166"/>
      <c r="V166"/>
      <c r="W166"/>
    </row>
    <row r="167" spans="16:23" ht="15.75">
      <c r="P167"/>
      <c r="Q167"/>
      <c r="R167"/>
      <c r="S167"/>
      <c r="T167"/>
      <c r="U167"/>
      <c r="V167"/>
      <c r="W167"/>
    </row>
    <row r="168" spans="16:23" ht="15.75">
      <c r="P168"/>
      <c r="Q168"/>
      <c r="R168"/>
      <c r="S168"/>
      <c r="T168"/>
      <c r="U168"/>
      <c r="V168"/>
      <c r="W168"/>
    </row>
    <row r="169" spans="16:23" ht="15.75">
      <c r="P169"/>
      <c r="Q169"/>
      <c r="R169"/>
      <c r="S169"/>
      <c r="T169"/>
      <c r="U169"/>
      <c r="V169"/>
      <c r="W169"/>
    </row>
    <row r="170" spans="16:23" ht="15.75">
      <c r="P170"/>
      <c r="Q170"/>
      <c r="R170"/>
      <c r="S170"/>
      <c r="T170"/>
      <c r="U170"/>
      <c r="V170"/>
      <c r="W170"/>
    </row>
    <row r="171" spans="16:23" ht="15.75">
      <c r="P171"/>
      <c r="Q171"/>
      <c r="R171"/>
      <c r="S171"/>
      <c r="T171"/>
      <c r="U171"/>
      <c r="V171"/>
      <c r="W171"/>
    </row>
    <row r="172" spans="16:23" ht="15.75">
      <c r="P172"/>
      <c r="Q172"/>
      <c r="R172"/>
      <c r="S172"/>
      <c r="T172"/>
      <c r="U172"/>
      <c r="V172"/>
      <c r="W172"/>
    </row>
    <row r="173" spans="16:23" ht="15.75">
      <c r="P173"/>
      <c r="Q173"/>
      <c r="R173"/>
      <c r="S173"/>
      <c r="T173"/>
      <c r="U173"/>
      <c r="V173"/>
      <c r="W173"/>
    </row>
    <row r="174" spans="16:23" ht="15.75">
      <c r="P174"/>
      <c r="Q174"/>
      <c r="R174"/>
      <c r="S174"/>
      <c r="T174"/>
      <c r="U174"/>
      <c r="V174"/>
      <c r="W174"/>
    </row>
    <row r="175" spans="16:23" ht="15.75">
      <c r="P175"/>
      <c r="Q175"/>
      <c r="R175"/>
      <c r="S175"/>
      <c r="T175"/>
      <c r="U175"/>
      <c r="V175"/>
      <c r="W175"/>
    </row>
    <row r="176" spans="16:23" ht="15.75">
      <c r="P176"/>
      <c r="Q176"/>
      <c r="R176"/>
      <c r="S176"/>
      <c r="T176"/>
      <c r="U176"/>
      <c r="V176"/>
      <c r="W176"/>
    </row>
    <row r="177" spans="16:23" ht="15.75">
      <c r="P177"/>
      <c r="Q177"/>
      <c r="R177"/>
      <c r="S177"/>
      <c r="T177"/>
      <c r="U177"/>
      <c r="V177"/>
      <c r="W177"/>
    </row>
    <row r="178" spans="16:23" ht="15.75">
      <c r="P178"/>
      <c r="Q178"/>
      <c r="R178"/>
      <c r="S178"/>
      <c r="T178"/>
      <c r="U178"/>
      <c r="V178"/>
      <c r="W178"/>
    </row>
    <row r="179" spans="16:23" ht="15.75">
      <c r="P179"/>
      <c r="Q179"/>
      <c r="R179"/>
      <c r="S179"/>
      <c r="T179"/>
      <c r="U179"/>
      <c r="V179"/>
      <c r="W179"/>
    </row>
    <row r="180" spans="16:23" ht="15.75">
      <c r="P180"/>
      <c r="Q180"/>
      <c r="R180"/>
      <c r="S180"/>
      <c r="T180"/>
      <c r="U180"/>
      <c r="V180"/>
      <c r="W180"/>
    </row>
    <row r="181" spans="16:23" ht="15.75">
      <c r="P181"/>
      <c r="Q181"/>
      <c r="R181"/>
      <c r="S181"/>
      <c r="T181"/>
      <c r="U181"/>
      <c r="V181"/>
      <c r="W181"/>
    </row>
    <row r="182" spans="16:23" ht="15.75">
      <c r="P182"/>
      <c r="Q182"/>
      <c r="R182"/>
      <c r="S182"/>
      <c r="T182"/>
      <c r="U182"/>
      <c r="V182"/>
      <c r="W182"/>
    </row>
    <row r="183" spans="16:23" ht="15.75">
      <c r="P183"/>
      <c r="Q183"/>
      <c r="R183"/>
      <c r="S183"/>
      <c r="T183"/>
      <c r="U183"/>
      <c r="V183"/>
      <c r="W183"/>
    </row>
    <row r="184" spans="16:23" ht="15.75">
      <c r="P184"/>
      <c r="Q184"/>
      <c r="R184"/>
      <c r="S184"/>
      <c r="T184"/>
      <c r="U184"/>
      <c r="V184"/>
      <c r="W184"/>
    </row>
    <row r="185" spans="16:23" ht="15.75">
      <c r="P185"/>
      <c r="Q185"/>
      <c r="R185"/>
      <c r="S185"/>
      <c r="T185"/>
      <c r="U185"/>
      <c r="V185"/>
      <c r="W185"/>
    </row>
    <row r="186" spans="16:23" ht="15.75">
      <c r="P186"/>
      <c r="Q186"/>
      <c r="R186"/>
      <c r="S186"/>
      <c r="T186"/>
      <c r="U186"/>
      <c r="V186"/>
      <c r="W186"/>
    </row>
    <row r="187" spans="16:23" ht="15.75">
      <c r="P187"/>
      <c r="Q187"/>
      <c r="R187"/>
      <c r="S187"/>
      <c r="T187"/>
      <c r="U187"/>
      <c r="V187"/>
      <c r="W187"/>
    </row>
    <row r="188" spans="16:23" ht="15.75">
      <c r="P188"/>
      <c r="Q188"/>
      <c r="R188"/>
      <c r="S188"/>
      <c r="T188"/>
      <c r="U188"/>
      <c r="V188"/>
      <c r="W188"/>
    </row>
    <row r="189" spans="16:23" ht="15.75">
      <c r="P189"/>
      <c r="Q189"/>
      <c r="R189"/>
      <c r="S189"/>
      <c r="T189"/>
      <c r="U189"/>
      <c r="V189"/>
      <c r="W189"/>
    </row>
    <row r="190" spans="16:23" ht="15.75">
      <c r="P190"/>
      <c r="Q190"/>
      <c r="R190"/>
      <c r="S190"/>
      <c r="T190"/>
      <c r="U190"/>
      <c r="V190"/>
      <c r="W190"/>
    </row>
    <row r="191" spans="16:23" ht="15.75">
      <c r="P191"/>
      <c r="Q191"/>
      <c r="R191"/>
      <c r="S191"/>
      <c r="T191"/>
      <c r="U191"/>
      <c r="V191"/>
      <c r="W191"/>
    </row>
    <row r="192" spans="16:23" ht="15.75">
      <c r="P192"/>
      <c r="Q192"/>
      <c r="R192"/>
      <c r="S192"/>
      <c r="T192"/>
      <c r="U192"/>
      <c r="V192"/>
      <c r="W192"/>
    </row>
    <row r="193" spans="16:23" ht="15.75">
      <c r="P193"/>
      <c r="Q193"/>
      <c r="R193"/>
      <c r="S193"/>
      <c r="T193"/>
      <c r="U193"/>
      <c r="V193"/>
      <c r="W193"/>
    </row>
    <row r="194" spans="16:23" ht="15.75">
      <c r="P194"/>
      <c r="Q194"/>
      <c r="R194"/>
      <c r="S194"/>
      <c r="T194"/>
      <c r="U194"/>
      <c r="V194"/>
      <c r="W194"/>
    </row>
    <row r="195" spans="16:23" ht="15.75">
      <c r="P195"/>
      <c r="Q195"/>
      <c r="R195"/>
      <c r="S195"/>
      <c r="T195"/>
      <c r="U195"/>
      <c r="V195"/>
      <c r="W195"/>
    </row>
    <row r="196" spans="16:23" ht="15.75">
      <c r="P196"/>
      <c r="Q196"/>
      <c r="R196"/>
      <c r="S196"/>
      <c r="T196"/>
      <c r="U196"/>
      <c r="V196"/>
      <c r="W196"/>
    </row>
    <row r="197" spans="16:23" ht="15.75">
      <c r="P197"/>
      <c r="Q197"/>
      <c r="R197"/>
      <c r="S197"/>
      <c r="T197"/>
      <c r="U197"/>
      <c r="V197"/>
      <c r="W197"/>
    </row>
    <row r="198" spans="16:23" ht="15.75">
      <c r="P198"/>
      <c r="Q198"/>
      <c r="R198"/>
      <c r="S198"/>
      <c r="T198"/>
      <c r="U198"/>
      <c r="V198"/>
      <c r="W198"/>
    </row>
    <row r="199" spans="16:23" ht="15.75">
      <c r="P199"/>
      <c r="Q199"/>
      <c r="R199"/>
      <c r="S199"/>
      <c r="T199"/>
      <c r="U199"/>
      <c r="V199"/>
      <c r="W199"/>
    </row>
    <row r="200" spans="16:23" ht="15.75">
      <c r="P200"/>
      <c r="Q200"/>
      <c r="R200"/>
      <c r="S200"/>
      <c r="T200"/>
      <c r="U200"/>
      <c r="V200"/>
      <c r="W200"/>
    </row>
    <row r="201" spans="16:23" ht="15.75">
      <c r="P201"/>
      <c r="Q201"/>
      <c r="R201"/>
      <c r="S201"/>
      <c r="T201"/>
      <c r="U201"/>
      <c r="V201"/>
      <c r="W201"/>
    </row>
    <row r="202" spans="16:23" ht="15.75">
      <c r="P202"/>
      <c r="Q202"/>
      <c r="R202"/>
      <c r="S202"/>
      <c r="T202"/>
      <c r="U202"/>
      <c r="V202"/>
      <c r="W202"/>
    </row>
    <row r="203" spans="16:23" ht="15.75">
      <c r="P203"/>
      <c r="Q203"/>
      <c r="R203"/>
      <c r="S203"/>
      <c r="T203"/>
      <c r="U203"/>
      <c r="V203"/>
      <c r="W203"/>
    </row>
    <row r="204" spans="16:23" ht="15.75">
      <c r="P204"/>
      <c r="Q204"/>
      <c r="R204"/>
      <c r="S204"/>
      <c r="T204"/>
      <c r="U204"/>
      <c r="V204"/>
      <c r="W204"/>
    </row>
    <row r="205" spans="16:23" ht="15.75">
      <c r="P205"/>
      <c r="Q205"/>
      <c r="R205"/>
      <c r="S205"/>
      <c r="T205"/>
      <c r="U205"/>
      <c r="V205"/>
      <c r="W205"/>
    </row>
    <row r="206" spans="16:23" ht="15.75">
      <c r="P206"/>
      <c r="Q206"/>
      <c r="R206"/>
      <c r="S206"/>
      <c r="T206"/>
      <c r="U206"/>
      <c r="V206"/>
      <c r="W206"/>
    </row>
    <row r="207" spans="16:23" ht="15.75">
      <c r="P207"/>
      <c r="Q207"/>
      <c r="R207"/>
      <c r="S207"/>
      <c r="T207"/>
      <c r="U207"/>
      <c r="V207"/>
      <c r="W207"/>
    </row>
    <row r="208" spans="16:23" ht="15.75">
      <c r="P208"/>
      <c r="Q208"/>
      <c r="R208"/>
      <c r="S208"/>
      <c r="T208"/>
      <c r="U208"/>
      <c r="V208"/>
      <c r="W208"/>
    </row>
    <row r="209" spans="16:23" ht="15.75">
      <c r="P209"/>
      <c r="Q209"/>
      <c r="R209"/>
      <c r="S209"/>
      <c r="T209"/>
      <c r="U209"/>
      <c r="V209"/>
      <c r="W209"/>
    </row>
    <row r="210" spans="16:23" ht="15.75">
      <c r="P210"/>
      <c r="Q210"/>
      <c r="R210"/>
      <c r="S210"/>
      <c r="T210"/>
      <c r="U210"/>
      <c r="V210"/>
      <c r="W210"/>
    </row>
    <row r="211" spans="16:23" ht="15.75">
      <c r="P211"/>
      <c r="Q211"/>
      <c r="R211"/>
      <c r="S211"/>
      <c r="T211"/>
      <c r="U211"/>
      <c r="V211"/>
      <c r="W211"/>
    </row>
    <row r="212" spans="16:23" ht="15.75">
      <c r="P212"/>
      <c r="Q212"/>
      <c r="R212"/>
      <c r="S212"/>
      <c r="T212"/>
      <c r="U212"/>
      <c r="V212"/>
      <c r="W212"/>
    </row>
    <row r="213" spans="16:23" ht="15.75">
      <c r="P213"/>
      <c r="Q213"/>
      <c r="R213"/>
      <c r="S213"/>
      <c r="T213"/>
      <c r="U213"/>
      <c r="V213"/>
      <c r="W213"/>
    </row>
    <row r="214" spans="16:23" ht="15.75">
      <c r="P214"/>
      <c r="Q214"/>
      <c r="R214"/>
      <c r="S214"/>
      <c r="T214"/>
      <c r="U214"/>
      <c r="V214"/>
      <c r="W214"/>
    </row>
    <row r="215" spans="16:23" ht="15.75">
      <c r="P215"/>
      <c r="Q215"/>
      <c r="R215"/>
      <c r="S215"/>
      <c r="T215"/>
      <c r="U215"/>
      <c r="V215"/>
      <c r="W215"/>
    </row>
    <row r="216" spans="16:23" ht="15.75">
      <c r="P216"/>
      <c r="Q216"/>
      <c r="R216"/>
      <c r="S216"/>
      <c r="T216"/>
      <c r="U216"/>
      <c r="V216"/>
      <c r="W216"/>
    </row>
    <row r="217" spans="16:23" ht="15.75">
      <c r="P217"/>
      <c r="Q217"/>
      <c r="R217"/>
      <c r="S217"/>
      <c r="T217"/>
      <c r="U217"/>
      <c r="V217"/>
      <c r="W217"/>
    </row>
    <row r="218" spans="16:23" ht="15.75">
      <c r="P218"/>
      <c r="Q218"/>
      <c r="R218"/>
      <c r="S218"/>
      <c r="T218"/>
      <c r="U218"/>
      <c r="V218"/>
      <c r="W218"/>
    </row>
    <row r="219" spans="16:23" ht="15.75">
      <c r="P219"/>
      <c r="Q219"/>
      <c r="R219"/>
      <c r="S219"/>
      <c r="T219"/>
      <c r="U219"/>
      <c r="V219"/>
      <c r="W219"/>
    </row>
    <row r="220" spans="16:23" ht="15.75">
      <c r="P220"/>
      <c r="Q220"/>
      <c r="R220"/>
      <c r="S220"/>
      <c r="T220"/>
      <c r="U220"/>
      <c r="V220"/>
      <c r="W220"/>
    </row>
    <row r="221" spans="16:23" ht="15.75">
      <c r="P221"/>
      <c r="Q221"/>
      <c r="R221"/>
      <c r="S221"/>
      <c r="T221"/>
      <c r="U221"/>
      <c r="V221"/>
      <c r="W221"/>
    </row>
    <row r="222" spans="16:23" ht="15.75">
      <c r="P222"/>
      <c r="Q222"/>
      <c r="R222"/>
      <c r="S222"/>
      <c r="T222"/>
      <c r="U222"/>
      <c r="V222"/>
      <c r="W222"/>
    </row>
    <row r="223" spans="16:23" ht="15.75">
      <c r="P223"/>
      <c r="Q223"/>
      <c r="R223"/>
      <c r="S223"/>
      <c r="T223"/>
      <c r="U223"/>
      <c r="V223"/>
      <c r="W223"/>
    </row>
    <row r="224" spans="16:23" ht="15.75">
      <c r="P224"/>
      <c r="Q224"/>
      <c r="R224"/>
      <c r="S224"/>
      <c r="T224"/>
      <c r="U224"/>
      <c r="V224"/>
      <c r="W224"/>
    </row>
    <row r="225" spans="16:23" ht="15.75">
      <c r="P225"/>
      <c r="Q225"/>
      <c r="R225"/>
      <c r="S225"/>
      <c r="T225"/>
      <c r="U225"/>
      <c r="V225"/>
      <c r="W225"/>
    </row>
    <row r="226" spans="16:23" ht="15.75">
      <c r="P226"/>
      <c r="Q226"/>
      <c r="R226"/>
      <c r="S226"/>
      <c r="T226"/>
      <c r="U226"/>
      <c r="V226"/>
      <c r="W226"/>
    </row>
    <row r="227" spans="16:23" ht="15.75">
      <c r="P227"/>
      <c r="Q227"/>
      <c r="R227"/>
      <c r="S227"/>
      <c r="T227"/>
      <c r="U227"/>
      <c r="V227"/>
      <c r="W227"/>
    </row>
    <row r="228" spans="16:23" ht="15.75">
      <c r="P228"/>
      <c r="Q228"/>
      <c r="R228"/>
      <c r="S228"/>
      <c r="T228"/>
      <c r="U228"/>
      <c r="V228"/>
      <c r="W228"/>
    </row>
    <row r="229" spans="16:23" ht="15.75">
      <c r="P229"/>
      <c r="Q229"/>
      <c r="R229"/>
      <c r="S229"/>
      <c r="T229"/>
      <c r="U229"/>
      <c r="V229"/>
      <c r="W229"/>
    </row>
    <row r="230" spans="16:23" ht="15.75">
      <c r="P230"/>
      <c r="Q230"/>
      <c r="R230"/>
      <c r="S230"/>
      <c r="T230"/>
      <c r="U230"/>
      <c r="V230"/>
      <c r="W230"/>
    </row>
    <row r="231" spans="16:23" ht="15.75">
      <c r="P231"/>
      <c r="Q231"/>
      <c r="R231"/>
      <c r="S231"/>
      <c r="T231"/>
      <c r="U231"/>
      <c r="V231"/>
      <c r="W231"/>
    </row>
    <row r="232" spans="16:23" ht="15.75">
      <c r="P232"/>
      <c r="Q232"/>
      <c r="R232"/>
      <c r="S232"/>
      <c r="T232"/>
      <c r="U232"/>
      <c r="V232"/>
      <c r="W232"/>
    </row>
    <row r="233" spans="16:23" ht="15.75">
      <c r="P233"/>
      <c r="Q233"/>
      <c r="R233"/>
      <c r="S233"/>
      <c r="T233"/>
      <c r="U233"/>
      <c r="V233"/>
      <c r="W233"/>
    </row>
    <row r="234" spans="16:23" ht="15.75">
      <c r="P234"/>
      <c r="Q234"/>
      <c r="R234"/>
      <c r="S234"/>
      <c r="T234"/>
      <c r="U234"/>
      <c r="V234"/>
      <c r="W234"/>
    </row>
    <row r="235" spans="16:23" ht="15.75">
      <c r="P235"/>
      <c r="Q235"/>
      <c r="R235"/>
      <c r="S235"/>
      <c r="T235"/>
      <c r="U235"/>
      <c r="V235"/>
      <c r="W235"/>
    </row>
    <row r="236" spans="16:23" ht="15.75">
      <c r="P236"/>
      <c r="Q236"/>
      <c r="R236"/>
      <c r="S236"/>
      <c r="T236"/>
      <c r="U236"/>
      <c r="V236"/>
      <c r="W236"/>
    </row>
    <row r="237" spans="16:23" ht="15.75">
      <c r="P237"/>
      <c r="Q237"/>
      <c r="R237"/>
      <c r="S237"/>
      <c r="T237"/>
      <c r="U237"/>
      <c r="V237"/>
      <c r="W237"/>
    </row>
    <row r="238" spans="16:23" ht="15.75">
      <c r="P238"/>
      <c r="Q238"/>
      <c r="R238"/>
      <c r="S238"/>
      <c r="T238"/>
      <c r="U238"/>
      <c r="V238"/>
      <c r="W238"/>
    </row>
    <row r="239" spans="16:23" ht="15.75">
      <c r="P239"/>
      <c r="Q239"/>
      <c r="R239"/>
      <c r="S239"/>
      <c r="T239"/>
      <c r="U239"/>
      <c r="V239"/>
      <c r="W239"/>
    </row>
    <row r="240" spans="16:23" ht="15.75">
      <c r="P240"/>
      <c r="Q240"/>
      <c r="R240"/>
      <c r="S240"/>
      <c r="T240"/>
      <c r="U240"/>
      <c r="V240"/>
      <c r="W240"/>
    </row>
    <row r="241" spans="16:23" ht="15.75">
      <c r="P241"/>
      <c r="Q241"/>
      <c r="R241"/>
      <c r="S241"/>
      <c r="T241"/>
      <c r="U241"/>
      <c r="V241"/>
      <c r="W241"/>
    </row>
    <row r="242" spans="16:23" ht="15.75">
      <c r="P242"/>
      <c r="Q242"/>
      <c r="R242"/>
      <c r="S242"/>
      <c r="T242"/>
      <c r="U242"/>
      <c r="V242"/>
      <c r="W242"/>
    </row>
    <row r="243" spans="16:23" ht="15.75">
      <c r="P243"/>
      <c r="Q243"/>
      <c r="R243"/>
      <c r="S243"/>
      <c r="T243"/>
      <c r="U243"/>
      <c r="V243"/>
      <c r="W243"/>
    </row>
    <row r="244" spans="16:23" ht="15.75">
      <c r="P244"/>
      <c r="Q244"/>
      <c r="R244"/>
      <c r="S244"/>
      <c r="T244"/>
      <c r="U244"/>
      <c r="V244"/>
      <c r="W244"/>
    </row>
    <row r="245" spans="16:23" ht="15.75">
      <c r="P245"/>
      <c r="Q245"/>
      <c r="R245"/>
      <c r="S245"/>
      <c r="T245"/>
      <c r="U245"/>
      <c r="V245"/>
      <c r="W245"/>
    </row>
    <row r="246" spans="16:23" ht="15.75">
      <c r="P246"/>
      <c r="Q246"/>
      <c r="R246"/>
      <c r="S246"/>
      <c r="T246"/>
      <c r="U246"/>
      <c r="V246"/>
      <c r="W246"/>
    </row>
    <row r="247" spans="16:23" ht="15.75">
      <c r="P247"/>
      <c r="Q247"/>
      <c r="R247"/>
      <c r="S247"/>
      <c r="T247"/>
      <c r="U247"/>
      <c r="V247"/>
      <c r="W247"/>
    </row>
    <row r="248" spans="16:23" ht="15.75">
      <c r="P248"/>
      <c r="Q248"/>
      <c r="R248"/>
      <c r="S248"/>
      <c r="T248"/>
      <c r="U248"/>
      <c r="V248"/>
      <c r="W248"/>
    </row>
    <row r="249" spans="16:23" ht="15.75">
      <c r="P249"/>
      <c r="Q249"/>
      <c r="R249"/>
      <c r="S249"/>
      <c r="T249"/>
      <c r="U249"/>
      <c r="V249"/>
      <c r="W249"/>
    </row>
    <row r="250" spans="16:23" ht="15.75">
      <c r="P250"/>
      <c r="Q250"/>
      <c r="R250"/>
      <c r="S250"/>
      <c r="T250"/>
      <c r="U250"/>
      <c r="V250"/>
      <c r="W250"/>
    </row>
    <row r="251" spans="16:23" ht="15.75">
      <c r="P251"/>
      <c r="Q251"/>
      <c r="R251"/>
      <c r="S251"/>
      <c r="T251"/>
      <c r="U251"/>
      <c r="V251"/>
      <c r="W251"/>
    </row>
    <row r="252" spans="16:23" ht="15.75">
      <c r="P252"/>
      <c r="Q252"/>
      <c r="R252"/>
      <c r="S252"/>
      <c r="T252"/>
      <c r="U252"/>
      <c r="V252"/>
      <c r="W252"/>
    </row>
    <row r="253" spans="16:23" ht="15.75">
      <c r="P253"/>
      <c r="Q253"/>
      <c r="R253"/>
      <c r="S253"/>
      <c r="T253"/>
      <c r="U253"/>
      <c r="V253"/>
      <c r="W253"/>
    </row>
    <row r="254" spans="16:23" ht="15.75">
      <c r="P254"/>
      <c r="Q254"/>
      <c r="R254"/>
      <c r="S254"/>
      <c r="T254"/>
      <c r="U254"/>
      <c r="V254"/>
      <c r="W254"/>
    </row>
    <row r="255" spans="16:23" ht="15.75">
      <c r="P255"/>
      <c r="Q255"/>
      <c r="R255"/>
      <c r="S255"/>
      <c r="T255"/>
      <c r="U255"/>
      <c r="V255"/>
      <c r="W255"/>
    </row>
    <row r="256" spans="16:23" ht="15.75">
      <c r="P256"/>
      <c r="Q256"/>
      <c r="R256"/>
      <c r="S256"/>
      <c r="T256"/>
      <c r="U256"/>
      <c r="V256"/>
      <c r="W256"/>
    </row>
    <row r="257" spans="16:23" ht="15.75">
      <c r="P257"/>
      <c r="Q257"/>
      <c r="R257"/>
      <c r="S257"/>
      <c r="T257"/>
      <c r="U257"/>
      <c r="V257"/>
      <c r="W257"/>
    </row>
    <row r="258" spans="16:23" ht="15.75">
      <c r="P258"/>
      <c r="Q258"/>
      <c r="R258"/>
      <c r="S258"/>
      <c r="T258"/>
      <c r="U258"/>
      <c r="V258"/>
      <c r="W258"/>
    </row>
    <row r="259" spans="16:23" ht="15.75">
      <c r="P259"/>
      <c r="Q259"/>
      <c r="R259"/>
      <c r="S259"/>
      <c r="T259"/>
      <c r="U259"/>
      <c r="V259"/>
      <c r="W259"/>
    </row>
    <row r="260" spans="16:23" ht="15.75">
      <c r="P260"/>
      <c r="Q260"/>
      <c r="R260"/>
      <c r="S260"/>
      <c r="T260"/>
      <c r="U260"/>
      <c r="V260"/>
      <c r="W260"/>
    </row>
    <row r="261" spans="16:23" ht="15.75">
      <c r="P261"/>
      <c r="Q261"/>
      <c r="R261"/>
      <c r="S261"/>
      <c r="T261"/>
      <c r="U261"/>
      <c r="V261"/>
      <c r="W261"/>
    </row>
    <row r="262" spans="16:23" ht="15.75">
      <c r="P262"/>
      <c r="Q262"/>
      <c r="R262"/>
      <c r="S262"/>
      <c r="T262"/>
      <c r="U262"/>
      <c r="V262"/>
      <c r="W262"/>
    </row>
    <row r="263" spans="16:23" ht="15.75">
      <c r="P263"/>
      <c r="Q263"/>
      <c r="R263"/>
      <c r="S263"/>
      <c r="T263"/>
      <c r="U263"/>
      <c r="V263"/>
      <c r="W263"/>
    </row>
    <row r="264" spans="16:23" ht="15.75">
      <c r="P264"/>
      <c r="Q264"/>
      <c r="R264"/>
      <c r="S264"/>
      <c r="T264"/>
      <c r="U264"/>
      <c r="V264"/>
      <c r="W264"/>
    </row>
    <row r="265" spans="16:23" ht="15.75">
      <c r="P265"/>
      <c r="Q265"/>
      <c r="R265"/>
      <c r="S265"/>
      <c r="T265"/>
      <c r="U265"/>
      <c r="V265"/>
      <c r="W265"/>
    </row>
    <row r="266" spans="16:23" ht="15.75">
      <c r="P266"/>
      <c r="Q266"/>
      <c r="R266"/>
      <c r="S266"/>
      <c r="T266"/>
      <c r="U266"/>
      <c r="V266"/>
      <c r="W266"/>
    </row>
    <row r="267" spans="16:23" ht="15.75">
      <c r="P267"/>
      <c r="Q267"/>
      <c r="R267"/>
      <c r="S267"/>
      <c r="T267"/>
      <c r="U267"/>
      <c r="V267"/>
      <c r="W267"/>
    </row>
    <row r="268" spans="16:23" ht="15.75">
      <c r="P268"/>
      <c r="Q268"/>
      <c r="R268"/>
      <c r="S268"/>
      <c r="T268"/>
      <c r="U268"/>
      <c r="V268"/>
      <c r="W268"/>
    </row>
    <row r="269" spans="16:23" ht="15.75">
      <c r="P269"/>
      <c r="Q269"/>
      <c r="R269"/>
      <c r="S269"/>
      <c r="T269"/>
      <c r="U269"/>
      <c r="V269"/>
      <c r="W269"/>
    </row>
    <row r="270" spans="16:23" ht="15.75">
      <c r="P270"/>
      <c r="Q270"/>
      <c r="R270"/>
      <c r="S270"/>
      <c r="T270"/>
      <c r="U270"/>
      <c r="V270"/>
      <c r="W270"/>
    </row>
    <row r="271" spans="16:23" ht="15.75">
      <c r="P271"/>
      <c r="Q271"/>
      <c r="R271"/>
      <c r="S271"/>
      <c r="T271"/>
      <c r="U271"/>
      <c r="V271"/>
      <c r="W271"/>
    </row>
    <row r="272" spans="16:23" ht="15.75">
      <c r="P272"/>
      <c r="Q272"/>
      <c r="R272"/>
      <c r="S272"/>
      <c r="T272"/>
      <c r="U272"/>
      <c r="V272"/>
      <c r="W272"/>
    </row>
    <row r="273" spans="16:23" ht="15.75">
      <c r="P273"/>
      <c r="Q273"/>
      <c r="R273"/>
      <c r="S273"/>
      <c r="T273"/>
      <c r="U273"/>
      <c r="V273"/>
      <c r="W273"/>
    </row>
    <row r="274" spans="16:23" ht="15.75">
      <c r="P274"/>
      <c r="Q274"/>
      <c r="R274"/>
      <c r="S274"/>
      <c r="T274"/>
      <c r="U274"/>
      <c r="V274"/>
      <c r="W274"/>
    </row>
    <row r="275" spans="16:23" ht="15.75">
      <c r="P275"/>
      <c r="Q275"/>
      <c r="R275"/>
      <c r="S275"/>
      <c r="T275"/>
      <c r="U275"/>
      <c r="V275"/>
      <c r="W275"/>
    </row>
    <row r="276" spans="16:23" ht="15.75">
      <c r="P276"/>
      <c r="Q276"/>
      <c r="R276"/>
      <c r="S276"/>
      <c r="T276"/>
      <c r="U276"/>
      <c r="V276"/>
      <c r="W276"/>
    </row>
    <row r="277" spans="16:23" ht="15.75">
      <c r="P277"/>
      <c r="Q277"/>
      <c r="R277"/>
      <c r="S277"/>
      <c r="T277"/>
      <c r="U277"/>
      <c r="V277"/>
      <c r="W277"/>
    </row>
    <row r="278" spans="16:23" ht="15.75">
      <c r="P278"/>
      <c r="Q278"/>
      <c r="R278"/>
      <c r="S278"/>
      <c r="T278"/>
      <c r="U278"/>
      <c r="V278"/>
      <c r="W278"/>
    </row>
    <row r="279" spans="16:23" ht="15.75">
      <c r="P279"/>
      <c r="Q279"/>
      <c r="R279"/>
      <c r="S279"/>
      <c r="T279"/>
      <c r="U279"/>
      <c r="V279"/>
      <c r="W279"/>
    </row>
    <row r="280" spans="16:23" ht="15.75">
      <c r="P280"/>
      <c r="Q280"/>
      <c r="R280"/>
      <c r="S280"/>
      <c r="T280"/>
      <c r="U280"/>
      <c r="V280"/>
      <c r="W280"/>
    </row>
    <row r="281" spans="16:23" ht="15.75">
      <c r="P281"/>
      <c r="Q281"/>
      <c r="R281"/>
      <c r="S281"/>
      <c r="T281"/>
      <c r="U281"/>
      <c r="V281"/>
      <c r="W281"/>
    </row>
    <row r="282" spans="16:23" ht="15.75">
      <c r="P282"/>
      <c r="Q282"/>
      <c r="R282"/>
      <c r="S282"/>
      <c r="T282"/>
      <c r="U282"/>
      <c r="V282"/>
      <c r="W282"/>
    </row>
    <row r="283" spans="16:23" ht="15.75">
      <c r="P283"/>
      <c r="Q283"/>
      <c r="R283"/>
      <c r="S283"/>
      <c r="T283"/>
      <c r="U283"/>
      <c r="V283"/>
      <c r="W283"/>
    </row>
    <row r="284" spans="16:23" ht="15.75">
      <c r="P284"/>
      <c r="Q284"/>
      <c r="R284"/>
      <c r="S284"/>
      <c r="T284"/>
      <c r="U284"/>
      <c r="V284"/>
      <c r="W284"/>
    </row>
    <row r="285" spans="16:23" ht="15.75">
      <c r="P285"/>
      <c r="Q285"/>
      <c r="R285"/>
      <c r="S285"/>
      <c r="T285"/>
      <c r="U285"/>
      <c r="V285"/>
      <c r="W285"/>
    </row>
    <row r="286" spans="16:23" ht="15.75">
      <c r="P286"/>
      <c r="Q286"/>
      <c r="R286"/>
      <c r="S286"/>
      <c r="T286"/>
      <c r="U286"/>
      <c r="V286"/>
      <c r="W286"/>
    </row>
    <row r="287" spans="16:23" ht="15.75">
      <c r="P287"/>
      <c r="Q287"/>
      <c r="R287"/>
      <c r="S287"/>
      <c r="T287"/>
      <c r="U287"/>
      <c r="V287"/>
      <c r="W287"/>
    </row>
    <row r="288" spans="16:23" ht="15.75">
      <c r="P288"/>
      <c r="Q288"/>
      <c r="R288"/>
      <c r="S288"/>
      <c r="T288"/>
      <c r="U288"/>
      <c r="V288"/>
      <c r="W288"/>
    </row>
    <row r="289" spans="16:23" ht="15.75">
      <c r="P289"/>
      <c r="Q289"/>
      <c r="R289"/>
      <c r="S289"/>
      <c r="T289"/>
      <c r="U289"/>
      <c r="V289"/>
      <c r="W289"/>
    </row>
    <row r="290" spans="16:23" ht="15.75">
      <c r="P290"/>
      <c r="Q290"/>
      <c r="R290"/>
      <c r="S290"/>
      <c r="T290"/>
      <c r="U290"/>
      <c r="V290"/>
      <c r="W290"/>
    </row>
    <row r="291" spans="16:23" ht="15.75">
      <c r="P291"/>
      <c r="Q291"/>
      <c r="R291"/>
      <c r="S291"/>
      <c r="T291"/>
      <c r="U291"/>
      <c r="V291"/>
      <c r="W291"/>
    </row>
    <row r="292" spans="16:23" ht="15.75">
      <c r="P292"/>
      <c r="Q292"/>
      <c r="R292"/>
      <c r="S292"/>
      <c r="T292"/>
      <c r="U292"/>
      <c r="V292"/>
      <c r="W292"/>
    </row>
    <row r="293" spans="16:23" ht="15.75">
      <c r="P293"/>
      <c r="Q293"/>
      <c r="R293"/>
      <c r="S293"/>
      <c r="T293"/>
      <c r="U293"/>
      <c r="V293"/>
      <c r="W293"/>
    </row>
    <row r="294" spans="16:23" ht="15.75">
      <c r="P294"/>
      <c r="Q294"/>
      <c r="R294"/>
      <c r="S294"/>
      <c r="T294"/>
      <c r="U294"/>
      <c r="V294"/>
      <c r="W294"/>
    </row>
    <row r="295" spans="16:23" ht="15.75">
      <c r="P295"/>
      <c r="Q295"/>
      <c r="R295"/>
      <c r="S295"/>
      <c r="T295"/>
      <c r="U295"/>
      <c r="V295"/>
      <c r="W295"/>
    </row>
    <row r="296" spans="16:23" ht="15.75">
      <c r="P296"/>
      <c r="Q296"/>
      <c r="R296"/>
      <c r="S296"/>
      <c r="T296"/>
      <c r="U296"/>
      <c r="V296"/>
      <c r="W296"/>
    </row>
    <row r="297" spans="16:23" ht="15.75">
      <c r="P297"/>
      <c r="Q297"/>
      <c r="R297"/>
      <c r="S297"/>
      <c r="T297"/>
      <c r="U297"/>
      <c r="V297"/>
      <c r="W297"/>
    </row>
    <row r="298" spans="16:23" ht="15.75">
      <c r="P298"/>
      <c r="Q298"/>
      <c r="R298"/>
      <c r="S298"/>
      <c r="T298"/>
      <c r="U298"/>
      <c r="V298"/>
      <c r="W298"/>
    </row>
    <row r="299" spans="16:23" ht="15.75">
      <c r="P299"/>
      <c r="Q299"/>
      <c r="R299"/>
      <c r="S299"/>
      <c r="T299"/>
      <c r="U299"/>
      <c r="V299"/>
      <c r="W299"/>
    </row>
    <row r="300" spans="16:23" ht="15.75">
      <c r="P300"/>
      <c r="Q300"/>
      <c r="R300"/>
      <c r="S300"/>
      <c r="T300"/>
      <c r="U300"/>
      <c r="V300"/>
      <c r="W300"/>
    </row>
    <row r="301" spans="16:23" ht="15.75">
      <c r="P301"/>
      <c r="Q301"/>
      <c r="R301"/>
      <c r="S301"/>
      <c r="T301"/>
      <c r="U301"/>
      <c r="V301"/>
      <c r="W301"/>
    </row>
    <row r="302" spans="16:23" ht="15.75">
      <c r="P302"/>
      <c r="Q302"/>
      <c r="R302"/>
      <c r="S302"/>
      <c r="T302"/>
      <c r="U302"/>
      <c r="V302"/>
      <c r="W302"/>
    </row>
    <row r="303" spans="16:23" ht="15.75">
      <c r="P303"/>
      <c r="Q303"/>
      <c r="R303"/>
      <c r="S303"/>
      <c r="T303"/>
      <c r="U303"/>
      <c r="V303"/>
      <c r="W303"/>
    </row>
    <row r="304" spans="16:23" ht="15.75">
      <c r="P304"/>
      <c r="Q304"/>
      <c r="R304"/>
      <c r="S304"/>
      <c r="T304"/>
      <c r="U304"/>
      <c r="V304"/>
      <c r="W304"/>
    </row>
    <row r="305" spans="16:23" ht="15.75">
      <c r="P305"/>
      <c r="Q305"/>
      <c r="R305"/>
      <c r="S305"/>
      <c r="T305"/>
      <c r="U305"/>
      <c r="V305"/>
      <c r="W305"/>
    </row>
    <row r="306" spans="16:23" ht="15.75">
      <c r="P306"/>
      <c r="Q306"/>
      <c r="R306"/>
      <c r="S306"/>
      <c r="T306"/>
      <c r="U306"/>
      <c r="V306"/>
      <c r="W306"/>
    </row>
    <row r="307" spans="16:23" ht="15.75">
      <c r="P307"/>
      <c r="Q307"/>
      <c r="R307"/>
      <c r="S307"/>
      <c r="T307"/>
      <c r="U307"/>
      <c r="V307"/>
      <c r="W307"/>
    </row>
    <row r="308" spans="16:23" ht="15.75">
      <c r="P308"/>
      <c r="Q308"/>
      <c r="R308"/>
      <c r="S308"/>
      <c r="T308"/>
      <c r="U308"/>
      <c r="V308"/>
      <c r="W308"/>
    </row>
    <row r="309" spans="16:23" ht="15.75">
      <c r="P309"/>
      <c r="Q309"/>
      <c r="R309"/>
      <c r="S309"/>
      <c r="T309"/>
      <c r="U309"/>
      <c r="V309"/>
      <c r="W309"/>
    </row>
    <row r="310" spans="16:23" ht="15.75">
      <c r="P310"/>
      <c r="Q310"/>
      <c r="R310"/>
      <c r="S310"/>
      <c r="T310"/>
      <c r="U310"/>
      <c r="V310"/>
      <c r="W310"/>
    </row>
    <row r="311" spans="16:23" ht="15.75">
      <c r="P311"/>
      <c r="Q311"/>
      <c r="R311"/>
      <c r="S311"/>
      <c r="T311"/>
      <c r="U311"/>
      <c r="V311"/>
      <c r="W311"/>
    </row>
    <row r="312" spans="16:23" ht="15.75">
      <c r="P312"/>
      <c r="Q312"/>
      <c r="R312"/>
      <c r="S312"/>
      <c r="T312"/>
      <c r="U312"/>
      <c r="V312"/>
      <c r="W312"/>
    </row>
    <row r="313" spans="16:23" ht="15.75">
      <c r="P313"/>
      <c r="Q313"/>
      <c r="R313"/>
      <c r="S313"/>
      <c r="T313"/>
      <c r="U313"/>
      <c r="V313"/>
      <c r="W313"/>
    </row>
    <row r="314" spans="16:23" ht="15.75">
      <c r="P314"/>
      <c r="Q314"/>
      <c r="R314"/>
      <c r="S314"/>
      <c r="T314"/>
      <c r="U314"/>
      <c r="V314"/>
      <c r="W314"/>
    </row>
    <row r="315" spans="16:23" ht="15.75">
      <c r="P315"/>
      <c r="Q315"/>
      <c r="R315"/>
      <c r="S315"/>
      <c r="T315"/>
      <c r="U315"/>
      <c r="V315"/>
      <c r="W315"/>
    </row>
    <row r="316" spans="16:23" ht="15.75">
      <c r="P316"/>
      <c r="Q316"/>
      <c r="R316"/>
      <c r="S316"/>
      <c r="T316"/>
      <c r="U316"/>
      <c r="V316"/>
      <c r="W316"/>
    </row>
    <row r="317" spans="16:23" ht="15.75">
      <c r="P317"/>
      <c r="Q317"/>
      <c r="R317"/>
      <c r="S317"/>
      <c r="T317"/>
      <c r="U317"/>
      <c r="V317"/>
      <c r="W317"/>
    </row>
    <row r="318" spans="16:23" ht="15.75">
      <c r="P318"/>
      <c r="Q318"/>
      <c r="R318"/>
      <c r="S318"/>
      <c r="T318"/>
      <c r="U318"/>
      <c r="V318"/>
      <c r="W318"/>
    </row>
    <row r="319" spans="16:23" ht="15.75">
      <c r="P319"/>
      <c r="Q319"/>
      <c r="R319"/>
      <c r="S319"/>
      <c r="T319"/>
      <c r="U319"/>
      <c r="V319"/>
      <c r="W319"/>
    </row>
    <row r="320" spans="16:23" ht="15.75">
      <c r="P320"/>
      <c r="Q320"/>
      <c r="R320"/>
      <c r="S320"/>
      <c r="T320"/>
      <c r="U320"/>
      <c r="V320"/>
      <c r="W320"/>
    </row>
    <row r="321" spans="16:23" ht="15.75">
      <c r="P321"/>
      <c r="Q321"/>
      <c r="R321"/>
      <c r="S321"/>
      <c r="T321"/>
      <c r="U321"/>
      <c r="V321"/>
      <c r="W321"/>
    </row>
    <row r="322" spans="16:23" ht="15.75">
      <c r="P322"/>
      <c r="Q322"/>
      <c r="R322"/>
      <c r="S322"/>
      <c r="T322"/>
      <c r="U322"/>
      <c r="V322"/>
      <c r="W322"/>
    </row>
    <row r="323" spans="16:23" ht="15.75">
      <c r="P323"/>
      <c r="Q323"/>
      <c r="R323"/>
      <c r="S323"/>
      <c r="T323"/>
      <c r="U323"/>
      <c r="V323"/>
      <c r="W323"/>
    </row>
    <row r="324" spans="16:23" ht="15.75">
      <c r="P324"/>
      <c r="Q324"/>
      <c r="R324"/>
      <c r="S324"/>
      <c r="T324"/>
      <c r="U324"/>
      <c r="V324"/>
      <c r="W324"/>
    </row>
    <row r="325" spans="16:23" ht="15.75">
      <c r="P325"/>
      <c r="Q325"/>
      <c r="R325"/>
      <c r="S325"/>
      <c r="T325"/>
      <c r="U325"/>
      <c r="V325"/>
      <c r="W325"/>
    </row>
    <row r="326" spans="16:23" ht="15.75">
      <c r="P326"/>
      <c r="Q326"/>
      <c r="R326"/>
      <c r="S326"/>
      <c r="T326"/>
      <c r="U326"/>
      <c r="V326"/>
      <c r="W326"/>
    </row>
    <row r="327" spans="16:23" ht="15.75">
      <c r="P327"/>
      <c r="Q327"/>
      <c r="R327"/>
      <c r="S327"/>
      <c r="T327"/>
      <c r="U327"/>
      <c r="V327"/>
      <c r="W327"/>
    </row>
    <row r="328" spans="16:23" ht="15.75">
      <c r="P328"/>
      <c r="Q328"/>
      <c r="R328"/>
      <c r="S328"/>
      <c r="T328"/>
      <c r="U328"/>
      <c r="V328"/>
      <c r="W328"/>
    </row>
    <row r="329" spans="16:23" ht="15.75">
      <c r="P329"/>
      <c r="Q329"/>
      <c r="R329"/>
      <c r="S329"/>
      <c r="T329"/>
      <c r="U329"/>
      <c r="V329"/>
      <c r="W329"/>
    </row>
    <row r="330" spans="16:23" ht="15.75">
      <c r="P330"/>
      <c r="Q330"/>
      <c r="R330"/>
      <c r="S330"/>
      <c r="T330"/>
      <c r="U330"/>
      <c r="V330"/>
      <c r="W330"/>
    </row>
    <row r="331" spans="16:23" ht="15.75">
      <c r="P331"/>
      <c r="Q331"/>
      <c r="R331"/>
      <c r="S331"/>
      <c r="T331"/>
      <c r="U331"/>
      <c r="V331"/>
      <c r="W331"/>
    </row>
    <row r="332" spans="16:23" ht="15.75">
      <c r="P332"/>
      <c r="Q332"/>
      <c r="R332"/>
      <c r="S332"/>
      <c r="T332"/>
      <c r="U332"/>
      <c r="V332"/>
      <c r="W332"/>
    </row>
    <row r="333" spans="16:23" ht="15.75">
      <c r="P333"/>
      <c r="Q333"/>
      <c r="R333"/>
      <c r="S333"/>
      <c r="T333"/>
      <c r="U333"/>
      <c r="V333"/>
      <c r="W333"/>
    </row>
    <row r="334" spans="16:23" ht="15.75">
      <c r="P334"/>
      <c r="Q334"/>
      <c r="R334"/>
      <c r="S334"/>
      <c r="T334"/>
      <c r="U334"/>
      <c r="V334"/>
      <c r="W334"/>
    </row>
    <row r="335" spans="16:23" ht="15.75">
      <c r="P335"/>
      <c r="Q335"/>
      <c r="R335"/>
      <c r="S335"/>
      <c r="T335"/>
      <c r="U335"/>
      <c r="V335"/>
      <c r="W335"/>
    </row>
    <row r="336" spans="16:23" ht="15.75">
      <c r="P336"/>
      <c r="Q336"/>
      <c r="R336"/>
      <c r="S336"/>
      <c r="T336"/>
      <c r="U336"/>
      <c r="V336"/>
      <c r="W336"/>
    </row>
    <row r="337" spans="16:23" ht="15.75">
      <c r="P337"/>
      <c r="Q337"/>
      <c r="R337"/>
      <c r="S337"/>
      <c r="T337"/>
      <c r="U337"/>
      <c r="V337"/>
      <c r="W337"/>
    </row>
    <row r="338" spans="16:23" ht="15.75">
      <c r="P338"/>
      <c r="Q338"/>
      <c r="R338"/>
      <c r="S338"/>
      <c r="T338"/>
      <c r="U338"/>
      <c r="V338"/>
      <c r="W338"/>
    </row>
    <row r="339" spans="16:23" ht="15.75">
      <c r="P339"/>
      <c r="Q339"/>
      <c r="R339"/>
      <c r="S339"/>
      <c r="T339"/>
      <c r="U339"/>
      <c r="V339"/>
      <c r="W339"/>
    </row>
    <row r="340" spans="16:23" ht="15.75">
      <c r="P340"/>
      <c r="Q340"/>
      <c r="R340"/>
      <c r="S340"/>
      <c r="T340"/>
      <c r="U340"/>
      <c r="V340"/>
      <c r="W340"/>
    </row>
    <row r="341" spans="16:23" ht="15.75">
      <c r="P341"/>
      <c r="Q341"/>
      <c r="R341"/>
      <c r="S341"/>
      <c r="T341"/>
      <c r="U341"/>
      <c r="V341"/>
      <c r="W341"/>
    </row>
    <row r="342" spans="16:23" ht="15.75">
      <c r="P342"/>
      <c r="Q342"/>
      <c r="R342"/>
      <c r="S342"/>
      <c r="T342"/>
      <c r="U342"/>
      <c r="V342"/>
      <c r="W342"/>
    </row>
    <row r="343" spans="16:23" ht="15.75">
      <c r="P343"/>
      <c r="Q343"/>
      <c r="R343"/>
      <c r="S343"/>
      <c r="T343"/>
      <c r="U343"/>
      <c r="V343"/>
      <c r="W343"/>
    </row>
    <row r="344" spans="16:23" ht="15.75">
      <c r="P344"/>
      <c r="Q344"/>
      <c r="R344"/>
      <c r="S344"/>
      <c r="T344"/>
      <c r="U344"/>
      <c r="V344"/>
      <c r="W344"/>
    </row>
    <row r="345" spans="16:23" ht="15.75">
      <c r="P345"/>
      <c r="Q345"/>
      <c r="R345"/>
      <c r="S345"/>
      <c r="T345"/>
      <c r="U345"/>
      <c r="V345"/>
      <c r="W345"/>
    </row>
    <row r="346" spans="16:23" ht="15.75">
      <c r="P346"/>
      <c r="Q346"/>
      <c r="R346"/>
      <c r="S346"/>
      <c r="T346"/>
      <c r="U346"/>
      <c r="V346"/>
      <c r="W346"/>
    </row>
    <row r="347" spans="16:23" ht="15.75">
      <c r="P347"/>
      <c r="Q347"/>
      <c r="R347"/>
      <c r="S347"/>
      <c r="T347"/>
      <c r="U347"/>
      <c r="V347"/>
      <c r="W347"/>
    </row>
    <row r="348" spans="16:23" ht="15.75">
      <c r="P348"/>
      <c r="Q348"/>
      <c r="R348"/>
      <c r="S348"/>
      <c r="T348"/>
      <c r="U348"/>
      <c r="V348"/>
      <c r="W348"/>
    </row>
    <row r="349" spans="16:23" ht="15.75">
      <c r="P349"/>
      <c r="Q349"/>
      <c r="R349"/>
      <c r="S349"/>
      <c r="T349"/>
      <c r="U349"/>
      <c r="V349"/>
      <c r="W349"/>
    </row>
    <row r="350" spans="16:23" ht="15.75">
      <c r="P350"/>
      <c r="Q350"/>
      <c r="R350"/>
      <c r="S350"/>
      <c r="T350"/>
      <c r="U350"/>
      <c r="V350"/>
      <c r="W350"/>
    </row>
    <row r="351" spans="16:23" ht="15.75">
      <c r="P351"/>
      <c r="Q351"/>
      <c r="R351"/>
      <c r="S351"/>
      <c r="T351"/>
      <c r="U351"/>
      <c r="V351"/>
      <c r="W351"/>
    </row>
    <row r="352" spans="16:23" ht="15.75">
      <c r="P352"/>
      <c r="Q352"/>
      <c r="R352"/>
      <c r="S352"/>
      <c r="T352"/>
      <c r="U352"/>
      <c r="V352"/>
      <c r="W352"/>
    </row>
    <row r="353" spans="16:23" ht="15.75">
      <c r="P353"/>
      <c r="Q353"/>
      <c r="R353"/>
      <c r="S353"/>
      <c r="T353"/>
      <c r="U353"/>
      <c r="V353"/>
      <c r="W353"/>
    </row>
    <row r="354" spans="16:23" ht="15.75">
      <c r="P354"/>
      <c r="Q354"/>
      <c r="R354"/>
      <c r="S354"/>
      <c r="T354"/>
      <c r="U354"/>
      <c r="V354"/>
      <c r="W354"/>
    </row>
    <row r="355" spans="16:23" ht="15.75">
      <c r="P355"/>
      <c r="Q355"/>
      <c r="R355"/>
      <c r="S355"/>
      <c r="T355"/>
      <c r="U355"/>
      <c r="V355"/>
      <c r="W355"/>
    </row>
    <row r="356" spans="16:23" ht="15.75">
      <c r="P356"/>
      <c r="Q356"/>
      <c r="R356"/>
      <c r="S356"/>
      <c r="T356"/>
      <c r="U356"/>
      <c r="V356"/>
      <c r="W356"/>
    </row>
    <row r="357" spans="16:23" ht="15.75">
      <c r="P357"/>
      <c r="Q357"/>
      <c r="R357"/>
      <c r="S357"/>
      <c r="T357"/>
      <c r="U357"/>
      <c r="V357"/>
      <c r="W357"/>
    </row>
    <row r="358" spans="16:23" ht="15.75">
      <c r="P358"/>
      <c r="Q358"/>
      <c r="R358"/>
      <c r="S358"/>
      <c r="T358"/>
      <c r="U358"/>
      <c r="V358"/>
      <c r="W358"/>
    </row>
    <row r="359" spans="16:23" ht="15.75">
      <c r="P359"/>
      <c r="Q359"/>
      <c r="R359"/>
      <c r="S359"/>
      <c r="T359"/>
      <c r="U359"/>
      <c r="V359"/>
      <c r="W359"/>
    </row>
    <row r="360" spans="16:23" ht="15.75">
      <c r="P360"/>
      <c r="Q360"/>
      <c r="R360"/>
      <c r="S360"/>
      <c r="T360"/>
      <c r="U360"/>
      <c r="V360"/>
      <c r="W360"/>
    </row>
    <row r="361" spans="16:23" ht="15.75">
      <c r="P361"/>
      <c r="Q361"/>
      <c r="R361"/>
      <c r="S361"/>
      <c r="T361"/>
      <c r="U361"/>
      <c r="V361"/>
      <c r="W361"/>
    </row>
    <row r="362" spans="16:23" ht="15.75">
      <c r="P362"/>
      <c r="Q362"/>
      <c r="R362"/>
      <c r="S362"/>
      <c r="T362"/>
      <c r="U362"/>
      <c r="V362"/>
      <c r="W362"/>
    </row>
    <row r="363" spans="16:23" ht="15.75">
      <c r="P363"/>
      <c r="Q363"/>
      <c r="R363"/>
      <c r="S363"/>
      <c r="T363"/>
      <c r="U363"/>
      <c r="V363"/>
      <c r="W363"/>
    </row>
    <row r="364" spans="16:23" ht="15.75">
      <c r="P364"/>
      <c r="Q364"/>
      <c r="R364"/>
      <c r="S364"/>
      <c r="T364"/>
      <c r="U364"/>
      <c r="V364"/>
      <c r="W364"/>
    </row>
    <row r="365" spans="16:23" ht="15.75">
      <c r="P365"/>
      <c r="Q365"/>
      <c r="R365"/>
      <c r="S365"/>
      <c r="T365"/>
      <c r="U365"/>
      <c r="V365"/>
      <c r="W365"/>
    </row>
    <row r="366" spans="16:23" ht="15.75">
      <c r="P366"/>
      <c r="Q366"/>
      <c r="R366"/>
      <c r="S366"/>
      <c r="T366"/>
      <c r="U366"/>
      <c r="V366"/>
      <c r="W366"/>
    </row>
    <row r="367" spans="16:23" ht="15.75">
      <c r="P367"/>
      <c r="Q367"/>
      <c r="R367"/>
      <c r="S367"/>
      <c r="T367"/>
      <c r="U367"/>
      <c r="V367"/>
      <c r="W367"/>
    </row>
    <row r="368" spans="16:23" ht="15.75">
      <c r="P368"/>
      <c r="Q368"/>
      <c r="R368"/>
      <c r="S368"/>
      <c r="T368"/>
      <c r="U368"/>
      <c r="V368"/>
      <c r="W368"/>
    </row>
    <row r="369" spans="16:23" ht="15.75">
      <c r="P369"/>
      <c r="Q369"/>
      <c r="R369"/>
      <c r="S369"/>
      <c r="T369"/>
      <c r="U369"/>
      <c r="V369"/>
      <c r="W369"/>
    </row>
    <row r="370" spans="16:23" ht="15.75">
      <c r="P370"/>
      <c r="Q370"/>
      <c r="R370"/>
      <c r="S370"/>
      <c r="T370"/>
      <c r="U370"/>
      <c r="V370"/>
      <c r="W370"/>
    </row>
    <row r="371" spans="16:23" ht="15.75">
      <c r="P371"/>
      <c r="Q371"/>
      <c r="R371"/>
      <c r="S371"/>
      <c r="T371"/>
      <c r="U371"/>
      <c r="V371"/>
      <c r="W371"/>
    </row>
    <row r="372" spans="16:23" ht="15.75">
      <c r="P372"/>
      <c r="Q372"/>
      <c r="R372"/>
      <c r="S372"/>
      <c r="T372"/>
      <c r="U372"/>
      <c r="V372"/>
      <c r="W372"/>
    </row>
    <row r="373" spans="16:23" ht="15.75">
      <c r="P373"/>
      <c r="Q373"/>
      <c r="R373"/>
      <c r="S373"/>
      <c r="T373"/>
      <c r="U373"/>
      <c r="V373"/>
      <c r="W373"/>
    </row>
    <row r="374" spans="16:23" ht="15.75">
      <c r="P374"/>
      <c r="Q374"/>
      <c r="R374"/>
      <c r="S374"/>
      <c r="T374"/>
      <c r="U374"/>
      <c r="V374"/>
      <c r="W374"/>
    </row>
    <row r="375" spans="16:23" ht="15.75">
      <c r="P375"/>
      <c r="Q375"/>
      <c r="R375"/>
      <c r="S375"/>
      <c r="T375"/>
      <c r="U375"/>
      <c r="V375"/>
      <c r="W375"/>
    </row>
    <row r="376" spans="16:23" ht="15.75">
      <c r="P376"/>
      <c r="Q376"/>
      <c r="R376"/>
      <c r="S376"/>
      <c r="T376"/>
      <c r="U376"/>
      <c r="V376"/>
      <c r="W376"/>
    </row>
    <row r="377" spans="16:23" ht="15.75">
      <c r="P377"/>
      <c r="Q377"/>
      <c r="R377"/>
      <c r="S377"/>
      <c r="T377"/>
      <c r="U377"/>
      <c r="V377"/>
      <c r="W377"/>
    </row>
    <row r="378" spans="16:23" ht="15.75">
      <c r="P378"/>
      <c r="Q378"/>
      <c r="R378"/>
      <c r="S378"/>
      <c r="T378"/>
      <c r="U378"/>
      <c r="V378"/>
      <c r="W378"/>
    </row>
    <row r="379" spans="16:23" ht="15.75">
      <c r="P379"/>
      <c r="Q379"/>
      <c r="R379"/>
      <c r="S379"/>
      <c r="T379"/>
      <c r="U379"/>
      <c r="V379"/>
      <c r="W379"/>
    </row>
    <row r="380" spans="16:23" ht="15.75">
      <c r="P380"/>
      <c r="Q380"/>
      <c r="R380"/>
      <c r="S380"/>
      <c r="T380"/>
      <c r="U380"/>
      <c r="V380"/>
      <c r="W380"/>
    </row>
    <row r="381" spans="16:23" ht="15.75">
      <c r="P381"/>
      <c r="Q381"/>
      <c r="R381"/>
      <c r="S381"/>
      <c r="T381"/>
      <c r="U381"/>
      <c r="V381"/>
      <c r="W381"/>
    </row>
    <row r="382" spans="16:23" ht="15.75">
      <c r="P382"/>
      <c r="Q382"/>
      <c r="R382"/>
      <c r="S382"/>
      <c r="T382"/>
      <c r="U382"/>
      <c r="V382"/>
      <c r="W382"/>
    </row>
    <row r="383" spans="16:23" ht="15.75">
      <c r="P383"/>
      <c r="Q383"/>
      <c r="R383"/>
      <c r="S383"/>
      <c r="T383"/>
      <c r="U383"/>
      <c r="V383"/>
      <c r="W383"/>
    </row>
    <row r="384" spans="16:23" ht="15.75">
      <c r="P384"/>
      <c r="Q384"/>
      <c r="R384"/>
      <c r="S384"/>
      <c r="T384"/>
      <c r="U384"/>
      <c r="V384"/>
      <c r="W384"/>
    </row>
    <row r="385" spans="16:23" ht="15.75">
      <c r="P385"/>
      <c r="Q385"/>
      <c r="R385"/>
      <c r="S385"/>
      <c r="T385"/>
      <c r="U385"/>
      <c r="V385"/>
      <c r="W385"/>
    </row>
    <row r="386" spans="16:23" ht="15.75">
      <c r="P386"/>
      <c r="Q386"/>
      <c r="R386"/>
      <c r="S386"/>
      <c r="T386"/>
      <c r="U386"/>
      <c r="V386"/>
      <c r="W386"/>
    </row>
    <row r="387" spans="16:23" ht="15.75">
      <c r="P387"/>
      <c r="Q387"/>
      <c r="R387"/>
      <c r="S387"/>
      <c r="T387"/>
      <c r="U387"/>
      <c r="V387"/>
      <c r="W387"/>
    </row>
    <row r="388" spans="16:23" ht="15.75">
      <c r="P388"/>
      <c r="Q388"/>
      <c r="R388"/>
      <c r="S388"/>
      <c r="T388"/>
      <c r="U388"/>
      <c r="V388"/>
      <c r="W388"/>
    </row>
    <row r="389" spans="16:23" ht="15.75">
      <c r="P389"/>
      <c r="Q389"/>
      <c r="R389"/>
      <c r="S389"/>
      <c r="T389"/>
      <c r="U389"/>
      <c r="V389"/>
      <c r="W389"/>
    </row>
    <row r="390" spans="16:23" ht="15.75">
      <c r="P390"/>
      <c r="Q390"/>
      <c r="R390"/>
      <c r="S390"/>
      <c r="T390"/>
      <c r="U390"/>
      <c r="V390"/>
      <c r="W390"/>
    </row>
    <row r="391" spans="16:23" ht="15.75">
      <c r="P391"/>
      <c r="Q391"/>
      <c r="R391"/>
      <c r="S391"/>
      <c r="T391"/>
      <c r="U391"/>
      <c r="V391"/>
      <c r="W391"/>
    </row>
    <row r="392" spans="16:23" ht="15.75">
      <c r="P392"/>
      <c r="Q392"/>
      <c r="R392"/>
      <c r="S392"/>
      <c r="T392"/>
      <c r="U392"/>
      <c r="V392"/>
      <c r="W392"/>
    </row>
    <row r="393" spans="16:23" ht="15.75">
      <c r="P393"/>
      <c r="Q393"/>
      <c r="R393"/>
      <c r="S393"/>
      <c r="T393"/>
      <c r="U393"/>
      <c r="V393"/>
      <c r="W393"/>
    </row>
    <row r="394" spans="16:23" ht="15.75">
      <c r="P394"/>
      <c r="Q394"/>
      <c r="R394"/>
      <c r="S394"/>
      <c r="T394"/>
      <c r="U394"/>
      <c r="V394"/>
      <c r="W394"/>
    </row>
    <row r="395" spans="16:23" ht="15.75">
      <c r="P395"/>
      <c r="Q395"/>
      <c r="R395"/>
      <c r="S395"/>
      <c r="T395"/>
      <c r="U395"/>
      <c r="V395"/>
      <c r="W395"/>
    </row>
    <row r="396" spans="16:23" ht="15.75">
      <c r="P396"/>
      <c r="Q396"/>
      <c r="R396"/>
      <c r="S396"/>
      <c r="T396"/>
      <c r="U396"/>
      <c r="V396"/>
      <c r="W396"/>
    </row>
    <row r="397" spans="16:23" ht="15.75">
      <c r="P397"/>
      <c r="Q397"/>
      <c r="R397"/>
      <c r="S397"/>
      <c r="T397"/>
      <c r="U397"/>
      <c r="V397"/>
      <c r="W397"/>
    </row>
    <row r="398" spans="16:23" ht="15.75">
      <c r="P398"/>
      <c r="Q398"/>
      <c r="R398"/>
      <c r="S398"/>
      <c r="T398"/>
      <c r="U398"/>
      <c r="V398"/>
      <c r="W398"/>
    </row>
    <row r="399" spans="16:23" ht="15.75">
      <c r="P399"/>
      <c r="Q399"/>
      <c r="R399"/>
      <c r="S399"/>
      <c r="T399"/>
      <c r="U399"/>
      <c r="V399"/>
      <c r="W399"/>
    </row>
    <row r="400" spans="16:23" ht="15.75">
      <c r="P400"/>
      <c r="Q400"/>
      <c r="R400"/>
      <c r="S400"/>
      <c r="T400"/>
      <c r="U400"/>
      <c r="V400"/>
      <c r="W400"/>
    </row>
    <row r="401" spans="16:23" ht="15.75">
      <c r="P401"/>
      <c r="Q401"/>
      <c r="R401"/>
      <c r="S401"/>
      <c r="T401"/>
      <c r="U401"/>
      <c r="V401"/>
      <c r="W401"/>
    </row>
    <row r="402" spans="16:23" ht="15.75">
      <c r="P402"/>
      <c r="Q402"/>
      <c r="R402"/>
      <c r="S402"/>
      <c r="T402"/>
      <c r="U402"/>
      <c r="V402"/>
      <c r="W402"/>
    </row>
    <row r="403" spans="16:23" ht="15.75">
      <c r="P403"/>
      <c r="Q403"/>
      <c r="R403"/>
      <c r="S403"/>
      <c r="T403"/>
      <c r="U403"/>
      <c r="V403"/>
      <c r="W403"/>
    </row>
    <row r="404" spans="16:23" ht="15.75">
      <c r="P404"/>
      <c r="Q404"/>
      <c r="R404"/>
      <c r="S404"/>
      <c r="T404"/>
      <c r="U404"/>
      <c r="V404"/>
      <c r="W404"/>
    </row>
    <row r="405" spans="16:23" ht="15.75">
      <c r="P405"/>
      <c r="Q405"/>
      <c r="R405"/>
      <c r="S405"/>
      <c r="T405"/>
      <c r="U405"/>
      <c r="V405"/>
      <c r="W405"/>
    </row>
    <row r="406" spans="16:23" ht="15.75">
      <c r="P406"/>
      <c r="Q406"/>
      <c r="R406"/>
      <c r="S406"/>
      <c r="T406"/>
      <c r="U406"/>
      <c r="V406"/>
      <c r="W406"/>
    </row>
    <row r="407" spans="16:23" ht="15.75">
      <c r="P407"/>
      <c r="Q407"/>
      <c r="R407"/>
      <c r="S407"/>
      <c r="T407"/>
      <c r="U407"/>
      <c r="V407"/>
      <c r="W407"/>
    </row>
    <row r="408" spans="16:23" ht="15.75">
      <c r="P408"/>
      <c r="Q408"/>
      <c r="R408"/>
      <c r="S408"/>
      <c r="T408"/>
      <c r="U408"/>
      <c r="V408"/>
      <c r="W408"/>
    </row>
    <row r="409" spans="16:23" ht="15.75">
      <c r="P409"/>
      <c r="Q409"/>
      <c r="R409"/>
      <c r="S409"/>
      <c r="T409"/>
      <c r="U409"/>
      <c r="V409"/>
      <c r="W409"/>
    </row>
    <row r="410" spans="16:23" ht="15.75">
      <c r="P410"/>
      <c r="Q410"/>
      <c r="R410"/>
      <c r="S410"/>
      <c r="T410"/>
      <c r="U410"/>
      <c r="V410"/>
      <c r="W410"/>
    </row>
    <row r="411" spans="16:23" ht="15.75">
      <c r="P411"/>
      <c r="Q411"/>
      <c r="R411"/>
      <c r="S411"/>
      <c r="T411"/>
      <c r="U411"/>
      <c r="V411"/>
      <c r="W411"/>
    </row>
    <row r="412" spans="16:23" ht="15.75">
      <c r="P412"/>
      <c r="Q412"/>
      <c r="R412"/>
      <c r="S412"/>
      <c r="T412"/>
      <c r="U412"/>
      <c r="V412"/>
      <c r="W412"/>
    </row>
    <row r="413" spans="16:23" ht="15.75">
      <c r="P413"/>
      <c r="Q413"/>
      <c r="R413"/>
      <c r="S413"/>
      <c r="T413"/>
      <c r="U413"/>
      <c r="V413"/>
      <c r="W413"/>
    </row>
    <row r="414" spans="16:23" ht="15.75">
      <c r="P414"/>
      <c r="Q414"/>
      <c r="R414"/>
      <c r="S414"/>
      <c r="T414"/>
      <c r="U414"/>
      <c r="V414"/>
      <c r="W414"/>
    </row>
    <row r="415" spans="16:23" ht="15.75">
      <c r="P415"/>
      <c r="Q415"/>
      <c r="R415"/>
      <c r="S415"/>
      <c r="T415"/>
      <c r="U415"/>
      <c r="V415"/>
      <c r="W415"/>
    </row>
    <row r="416" spans="16:23" ht="15.75">
      <c r="P416"/>
      <c r="Q416"/>
      <c r="R416"/>
      <c r="S416"/>
      <c r="T416"/>
      <c r="U416"/>
      <c r="V416"/>
      <c r="W416"/>
    </row>
    <row r="417" spans="16:23" ht="15.75">
      <c r="P417"/>
      <c r="Q417"/>
      <c r="R417"/>
      <c r="S417"/>
      <c r="T417"/>
      <c r="U417"/>
      <c r="V417"/>
      <c r="W417"/>
    </row>
    <row r="418" spans="16:23" ht="15.75">
      <c r="P418"/>
      <c r="Q418"/>
      <c r="R418"/>
      <c r="S418"/>
      <c r="T418"/>
      <c r="U418"/>
      <c r="V418"/>
      <c r="W418"/>
    </row>
    <row r="419" spans="16:23" ht="15.75">
      <c r="P419"/>
      <c r="Q419"/>
      <c r="R419"/>
      <c r="S419"/>
      <c r="T419"/>
      <c r="U419"/>
      <c r="V419"/>
      <c r="W419"/>
    </row>
    <row r="420" spans="16:23" ht="15.75">
      <c r="P420"/>
      <c r="Q420"/>
      <c r="R420"/>
      <c r="S420"/>
      <c r="T420"/>
      <c r="U420"/>
      <c r="V420"/>
      <c r="W420"/>
    </row>
    <row r="421" spans="16:23" ht="15.75">
      <c r="P421"/>
      <c r="Q421"/>
      <c r="R421"/>
      <c r="S421"/>
      <c r="T421"/>
      <c r="U421"/>
      <c r="V421"/>
      <c r="W421"/>
    </row>
    <row r="422" spans="16:23" ht="15.75">
      <c r="P422"/>
      <c r="Q422"/>
      <c r="R422"/>
      <c r="S422"/>
      <c r="T422"/>
      <c r="U422"/>
      <c r="V422"/>
      <c r="W422"/>
    </row>
    <row r="423" spans="16:23" ht="15.75">
      <c r="P423"/>
      <c r="Q423"/>
      <c r="R423"/>
      <c r="S423"/>
      <c r="T423"/>
      <c r="U423"/>
      <c r="V423"/>
      <c r="W423"/>
    </row>
    <row r="424" spans="16:23" ht="15.75">
      <c r="P424"/>
      <c r="Q424"/>
      <c r="R424"/>
      <c r="S424"/>
      <c r="T424"/>
      <c r="U424"/>
      <c r="V424"/>
      <c r="W424"/>
    </row>
    <row r="425" spans="16:23" ht="15.75">
      <c r="P425"/>
      <c r="Q425"/>
      <c r="R425"/>
      <c r="S425"/>
      <c r="T425"/>
      <c r="U425"/>
      <c r="V425"/>
      <c r="W425"/>
    </row>
    <row r="426" spans="16:23" ht="15.75">
      <c r="P426"/>
      <c r="Q426"/>
      <c r="R426"/>
      <c r="S426"/>
      <c r="T426"/>
      <c r="U426"/>
      <c r="V426"/>
      <c r="W426"/>
    </row>
    <row r="427" spans="16:23" ht="15.75">
      <c r="P427"/>
      <c r="Q427"/>
      <c r="R427"/>
      <c r="S427"/>
      <c r="T427"/>
      <c r="U427"/>
      <c r="V427"/>
      <c r="W427"/>
    </row>
    <row r="428" spans="16:23" ht="15.75">
      <c r="P428"/>
      <c r="Q428"/>
      <c r="R428"/>
      <c r="S428"/>
      <c r="T428"/>
      <c r="U428"/>
      <c r="V428"/>
      <c r="W428"/>
    </row>
    <row r="429" spans="16:23" ht="15.75">
      <c r="P429"/>
      <c r="Q429"/>
      <c r="R429"/>
      <c r="S429"/>
      <c r="T429"/>
      <c r="U429"/>
      <c r="V429"/>
      <c r="W429"/>
    </row>
    <row r="430" spans="16:23" ht="15.75">
      <c r="P430"/>
      <c r="Q430"/>
      <c r="R430"/>
      <c r="S430"/>
      <c r="T430"/>
      <c r="U430"/>
      <c r="V430"/>
      <c r="W430"/>
    </row>
    <row r="431" spans="16:23" ht="15.75">
      <c r="P431"/>
      <c r="Q431"/>
      <c r="R431"/>
      <c r="S431"/>
      <c r="T431"/>
      <c r="U431"/>
      <c r="V431"/>
      <c r="W431"/>
    </row>
    <row r="432" spans="16:23" ht="15.75">
      <c r="P432"/>
      <c r="Q432"/>
      <c r="R432"/>
      <c r="S432"/>
      <c r="T432"/>
      <c r="U432"/>
      <c r="V432"/>
      <c r="W432"/>
    </row>
    <row r="433" spans="16:23" ht="15.75">
      <c r="P433"/>
      <c r="Q433"/>
      <c r="R433"/>
      <c r="S433"/>
      <c r="T433"/>
      <c r="U433"/>
      <c r="V433"/>
      <c r="W433"/>
    </row>
    <row r="434" spans="16:23" ht="15.75">
      <c r="P434"/>
      <c r="Q434"/>
      <c r="R434"/>
      <c r="S434"/>
      <c r="T434"/>
      <c r="U434"/>
      <c r="V434"/>
      <c r="W434"/>
    </row>
    <row r="435" spans="16:23" ht="15.75">
      <c r="P435"/>
      <c r="Q435"/>
      <c r="R435"/>
      <c r="S435"/>
      <c r="T435"/>
      <c r="U435"/>
      <c r="V435"/>
      <c r="W435"/>
    </row>
    <row r="436" spans="16:23" ht="15.75">
      <c r="P436"/>
      <c r="Q436"/>
      <c r="R436"/>
      <c r="S436"/>
      <c r="T436"/>
      <c r="U436"/>
      <c r="V436"/>
      <c r="W436"/>
    </row>
    <row r="437" spans="16:23" ht="15.75">
      <c r="P437"/>
      <c r="Q437"/>
      <c r="R437"/>
      <c r="S437"/>
      <c r="T437"/>
      <c r="U437"/>
      <c r="V437"/>
      <c r="W437"/>
    </row>
    <row r="438" spans="16:23" ht="15.75">
      <c r="P438"/>
      <c r="Q438"/>
      <c r="R438"/>
      <c r="S438"/>
      <c r="T438"/>
      <c r="U438"/>
      <c r="V438"/>
      <c r="W438"/>
    </row>
    <row r="439" spans="16:23" ht="15.75">
      <c r="P439"/>
      <c r="Q439"/>
      <c r="R439"/>
      <c r="S439"/>
      <c r="T439"/>
      <c r="U439"/>
      <c r="V439"/>
      <c r="W439"/>
    </row>
    <row r="440" spans="16:23" ht="15.75">
      <c r="P440"/>
      <c r="Q440"/>
      <c r="R440"/>
      <c r="S440"/>
      <c r="T440"/>
      <c r="U440"/>
      <c r="V440"/>
      <c r="W440"/>
    </row>
    <row r="441" spans="16:23" ht="15.75">
      <c r="P441"/>
      <c r="Q441"/>
      <c r="R441"/>
      <c r="S441"/>
      <c r="T441"/>
      <c r="U441"/>
      <c r="V441"/>
      <c r="W441"/>
    </row>
    <row r="442" spans="16:23" ht="15.75">
      <c r="P442"/>
      <c r="Q442"/>
      <c r="R442"/>
      <c r="S442"/>
      <c r="T442"/>
      <c r="U442"/>
      <c r="V442"/>
      <c r="W442"/>
    </row>
    <row r="443" spans="16:23" ht="15.75">
      <c r="P443"/>
      <c r="Q443"/>
      <c r="R443"/>
      <c r="S443"/>
      <c r="T443"/>
      <c r="U443"/>
      <c r="V443"/>
      <c r="W443"/>
    </row>
    <row r="444" spans="16:23" ht="15.75">
      <c r="P444"/>
      <c r="Q444"/>
      <c r="R444"/>
      <c r="S444"/>
      <c r="T444"/>
      <c r="U444"/>
      <c r="V444"/>
      <c r="W444"/>
    </row>
    <row r="445" spans="16:23" ht="15.75">
      <c r="P445"/>
      <c r="Q445"/>
      <c r="R445"/>
      <c r="S445"/>
      <c r="T445"/>
      <c r="U445"/>
      <c r="V445"/>
      <c r="W445"/>
    </row>
    <row r="446" spans="16:23" ht="15.75">
      <c r="P446"/>
      <c r="Q446"/>
      <c r="R446"/>
      <c r="S446"/>
      <c r="T446"/>
      <c r="U446"/>
      <c r="V446"/>
      <c r="W446"/>
    </row>
    <row r="447" spans="16:23" ht="15.75">
      <c r="P447"/>
      <c r="Q447"/>
      <c r="R447"/>
      <c r="S447"/>
      <c r="T447"/>
      <c r="U447"/>
      <c r="V447"/>
      <c r="W447"/>
    </row>
    <row r="448" spans="16:23" ht="15.75">
      <c r="P448"/>
      <c r="Q448"/>
      <c r="R448"/>
      <c r="S448"/>
      <c r="T448"/>
      <c r="U448"/>
      <c r="V448"/>
      <c r="W448"/>
    </row>
    <row r="449" spans="16:23" ht="15.75">
      <c r="P449"/>
      <c r="Q449"/>
      <c r="R449"/>
      <c r="S449"/>
      <c r="T449"/>
      <c r="U449"/>
      <c r="V449"/>
      <c r="W449"/>
    </row>
    <row r="450" spans="16:23" ht="15.75">
      <c r="P450"/>
      <c r="Q450"/>
      <c r="R450"/>
      <c r="S450"/>
      <c r="T450"/>
      <c r="U450"/>
      <c r="V450"/>
      <c r="W450"/>
    </row>
    <row r="451" spans="16:23" ht="15.75">
      <c r="P451"/>
      <c r="Q451"/>
      <c r="R451"/>
      <c r="S451"/>
      <c r="T451"/>
      <c r="U451"/>
      <c r="V451"/>
      <c r="W451"/>
    </row>
    <row r="452" spans="16:23" ht="15.75">
      <c r="P452"/>
      <c r="Q452"/>
      <c r="R452"/>
      <c r="S452"/>
      <c r="T452"/>
      <c r="U452"/>
      <c r="V452"/>
      <c r="W452"/>
    </row>
    <row r="453" spans="16:23" ht="15.75">
      <c r="P453"/>
      <c r="Q453"/>
      <c r="R453"/>
      <c r="S453"/>
      <c r="T453"/>
      <c r="U453"/>
      <c r="V453"/>
      <c r="W453"/>
    </row>
    <row r="454" spans="16:23" ht="15.75">
      <c r="P454"/>
      <c r="Q454"/>
      <c r="R454"/>
      <c r="S454"/>
      <c r="T454"/>
      <c r="U454"/>
      <c r="V454"/>
      <c r="W454"/>
    </row>
    <row r="455" spans="16:23" ht="15.75">
      <c r="P455"/>
      <c r="Q455"/>
      <c r="R455"/>
      <c r="S455"/>
      <c r="T455"/>
      <c r="U455"/>
      <c r="V455"/>
      <c r="W455"/>
    </row>
    <row r="456" spans="16:23" ht="15.75">
      <c r="P456"/>
      <c r="Q456"/>
      <c r="R456"/>
      <c r="S456"/>
      <c r="T456"/>
      <c r="U456"/>
      <c r="V456"/>
      <c r="W456"/>
    </row>
    <row r="457" spans="16:23" ht="15.75">
      <c r="P457"/>
      <c r="Q457"/>
      <c r="R457"/>
      <c r="S457"/>
      <c r="T457"/>
      <c r="U457"/>
      <c r="V457"/>
      <c r="W457"/>
    </row>
    <row r="458" spans="16:23" ht="15.75">
      <c r="P458"/>
      <c r="Q458"/>
      <c r="R458"/>
      <c r="S458"/>
      <c r="T458"/>
      <c r="U458"/>
      <c r="V458"/>
      <c r="W458"/>
    </row>
    <row r="459" spans="16:23" ht="15.75">
      <c r="P459"/>
      <c r="Q459"/>
      <c r="R459"/>
      <c r="S459"/>
      <c r="T459"/>
      <c r="U459"/>
      <c r="V459"/>
      <c r="W459"/>
    </row>
    <row r="460" spans="16:23" ht="15.75">
      <c r="P460"/>
      <c r="Q460"/>
      <c r="R460"/>
      <c r="S460"/>
      <c r="T460"/>
      <c r="U460"/>
      <c r="V460"/>
      <c r="W460"/>
    </row>
    <row r="461" spans="16:23" ht="15.75">
      <c r="P461"/>
      <c r="Q461"/>
      <c r="R461"/>
      <c r="S461"/>
      <c r="T461"/>
      <c r="U461"/>
      <c r="V461"/>
      <c r="W461"/>
    </row>
    <row r="462" spans="16:23" ht="15.75">
      <c r="P462"/>
      <c r="Q462"/>
      <c r="R462"/>
      <c r="S462"/>
      <c r="T462"/>
      <c r="U462"/>
      <c r="V462"/>
      <c r="W462"/>
    </row>
    <row r="463" spans="16:23" ht="15.75">
      <c r="P463"/>
      <c r="Q463"/>
      <c r="R463"/>
      <c r="S463"/>
      <c r="T463"/>
      <c r="U463"/>
      <c r="V463"/>
      <c r="W463"/>
    </row>
    <row r="464" spans="16:23" ht="15.75">
      <c r="P464"/>
      <c r="Q464"/>
      <c r="R464"/>
      <c r="S464"/>
      <c r="T464"/>
      <c r="U464"/>
      <c r="V464"/>
      <c r="W464"/>
    </row>
    <row r="465" spans="16:23" ht="15.75">
      <c r="P465"/>
      <c r="Q465"/>
      <c r="R465"/>
      <c r="S465"/>
      <c r="T465"/>
      <c r="U465"/>
      <c r="V465"/>
      <c r="W465"/>
    </row>
    <row r="466" spans="16:23" ht="15.75">
      <c r="P466"/>
      <c r="Q466"/>
      <c r="R466"/>
      <c r="S466"/>
      <c r="T466"/>
      <c r="U466"/>
      <c r="V466"/>
      <c r="W466"/>
    </row>
    <row r="467" spans="16:23" ht="15.75">
      <c r="P467"/>
      <c r="Q467"/>
      <c r="R467"/>
      <c r="S467"/>
      <c r="T467"/>
      <c r="U467"/>
      <c r="V467"/>
      <c r="W467"/>
    </row>
    <row r="468" spans="16:23" ht="15.75">
      <c r="P468"/>
      <c r="Q468"/>
      <c r="R468"/>
      <c r="S468"/>
      <c r="T468"/>
      <c r="U468"/>
      <c r="V468"/>
      <c r="W468"/>
    </row>
    <row r="469" spans="16:23" ht="15.75">
      <c r="P469"/>
      <c r="Q469"/>
      <c r="R469"/>
      <c r="S469"/>
      <c r="T469"/>
      <c r="U469"/>
      <c r="V469"/>
      <c r="W469"/>
    </row>
    <row r="470" spans="16:23" ht="15.75">
      <c r="P470"/>
      <c r="Q470"/>
      <c r="R470"/>
      <c r="S470"/>
      <c r="T470"/>
      <c r="U470"/>
      <c r="V470"/>
      <c r="W470"/>
    </row>
    <row r="471" spans="16:23" ht="15.75">
      <c r="P471"/>
      <c r="Q471"/>
      <c r="R471"/>
      <c r="S471"/>
      <c r="T471"/>
      <c r="U471"/>
      <c r="V471"/>
      <c r="W471"/>
    </row>
    <row r="472" spans="16:23" ht="15.75">
      <c r="P472"/>
      <c r="Q472"/>
      <c r="R472"/>
      <c r="S472"/>
      <c r="T472"/>
      <c r="U472"/>
      <c r="V472"/>
      <c r="W472"/>
    </row>
    <row r="473" spans="16:23" ht="15.75">
      <c r="P473"/>
      <c r="Q473"/>
      <c r="R473"/>
      <c r="S473"/>
      <c r="T473"/>
      <c r="U473"/>
      <c r="V473"/>
      <c r="W473"/>
    </row>
    <row r="474" spans="16:23" ht="15.75">
      <c r="P474"/>
      <c r="Q474"/>
      <c r="R474"/>
      <c r="S474"/>
      <c r="T474"/>
      <c r="U474"/>
      <c r="V474"/>
      <c r="W474"/>
    </row>
    <row r="475" spans="16:23" ht="15.75">
      <c r="P475"/>
      <c r="Q475"/>
      <c r="R475"/>
      <c r="S475"/>
      <c r="T475"/>
      <c r="U475"/>
      <c r="V475"/>
      <c r="W475"/>
    </row>
    <row r="476" spans="16:23" ht="15.75">
      <c r="P476"/>
      <c r="Q476"/>
      <c r="R476"/>
      <c r="S476"/>
      <c r="T476"/>
      <c r="U476"/>
      <c r="V476"/>
      <c r="W476"/>
    </row>
    <row r="477" spans="16:23" ht="15.75">
      <c r="P477"/>
      <c r="Q477"/>
      <c r="R477"/>
      <c r="S477"/>
      <c r="T477"/>
      <c r="U477"/>
      <c r="V477"/>
      <c r="W477"/>
    </row>
    <row r="478" spans="16:23" ht="15.75">
      <c r="P478"/>
      <c r="Q478"/>
      <c r="R478"/>
      <c r="S478"/>
      <c r="T478"/>
      <c r="U478"/>
      <c r="V478"/>
      <c r="W478"/>
    </row>
    <row r="479" spans="16:23" ht="15.75">
      <c r="P479"/>
      <c r="Q479"/>
      <c r="R479"/>
      <c r="S479"/>
      <c r="T479"/>
      <c r="U479"/>
      <c r="V479"/>
      <c r="W479"/>
    </row>
    <row r="480" spans="16:23" ht="15.75">
      <c r="P480"/>
      <c r="Q480"/>
      <c r="R480"/>
      <c r="S480"/>
      <c r="T480"/>
      <c r="U480"/>
      <c r="V480"/>
      <c r="W480"/>
    </row>
    <row r="481" spans="16:23" ht="15.75">
      <c r="P481"/>
      <c r="Q481"/>
      <c r="R481"/>
      <c r="S481"/>
      <c r="T481"/>
      <c r="U481"/>
      <c r="V481"/>
      <c r="W481"/>
    </row>
    <row r="482" spans="16:23" ht="15.75">
      <c r="P482"/>
      <c r="Q482"/>
      <c r="R482"/>
      <c r="S482"/>
      <c r="T482"/>
      <c r="U482"/>
      <c r="V482"/>
      <c r="W482"/>
    </row>
    <row r="483" spans="16:23" ht="15.75">
      <c r="P483"/>
      <c r="Q483"/>
      <c r="R483"/>
      <c r="S483"/>
      <c r="T483"/>
      <c r="U483"/>
      <c r="V483"/>
      <c r="W483"/>
    </row>
    <row r="484" spans="16:23" ht="15.75">
      <c r="P484"/>
      <c r="Q484"/>
      <c r="R484"/>
      <c r="S484"/>
      <c r="T484"/>
      <c r="U484"/>
      <c r="V484"/>
      <c r="W484"/>
    </row>
    <row r="485" spans="16:23" ht="15.75">
      <c r="P485"/>
      <c r="Q485"/>
      <c r="R485"/>
      <c r="S485"/>
      <c r="T485"/>
      <c r="U485"/>
      <c r="V485"/>
      <c r="W485"/>
    </row>
    <row r="486" spans="16:23" ht="15.75">
      <c r="P486"/>
      <c r="Q486"/>
      <c r="R486"/>
      <c r="S486"/>
      <c r="T486"/>
      <c r="U486"/>
      <c r="V486"/>
      <c r="W486"/>
    </row>
    <row r="487" spans="16:23" ht="15.75">
      <c r="P487"/>
      <c r="Q487"/>
      <c r="R487"/>
      <c r="S487"/>
      <c r="T487"/>
      <c r="U487"/>
      <c r="V487"/>
      <c r="W487"/>
    </row>
    <row r="488" spans="16:23" ht="15.75">
      <c r="P488"/>
      <c r="Q488"/>
      <c r="R488"/>
      <c r="S488"/>
      <c r="T488"/>
      <c r="U488"/>
      <c r="V488"/>
      <c r="W488"/>
    </row>
    <row r="489" spans="16:23" ht="15.75">
      <c r="P489"/>
      <c r="Q489"/>
      <c r="R489"/>
      <c r="S489"/>
      <c r="T489"/>
      <c r="U489"/>
      <c r="V489"/>
      <c r="W489"/>
    </row>
    <row r="490" spans="16:23" ht="15.75">
      <c r="P490"/>
      <c r="Q490"/>
      <c r="R490"/>
      <c r="S490"/>
      <c r="T490"/>
      <c r="U490"/>
      <c r="V490"/>
      <c r="W490"/>
    </row>
    <row r="491" spans="16:23" ht="15.75">
      <c r="P491"/>
      <c r="Q491"/>
      <c r="R491"/>
      <c r="S491"/>
      <c r="T491"/>
      <c r="U491"/>
      <c r="V491"/>
      <c r="W491"/>
    </row>
    <row r="492" spans="16:23" ht="15.75">
      <c r="P492"/>
      <c r="Q492"/>
      <c r="R492"/>
      <c r="S492"/>
      <c r="T492"/>
      <c r="U492"/>
      <c r="V492"/>
      <c r="W492"/>
    </row>
    <row r="493" spans="16:23" ht="15.75">
      <c r="P493"/>
      <c r="Q493"/>
      <c r="R493"/>
      <c r="S493"/>
      <c r="T493"/>
      <c r="U493"/>
      <c r="V493"/>
      <c r="W493"/>
    </row>
    <row r="494" spans="16:23" ht="15.75">
      <c r="P494"/>
      <c r="Q494"/>
      <c r="R494"/>
      <c r="S494"/>
      <c r="T494"/>
      <c r="U494"/>
      <c r="V494"/>
      <c r="W494"/>
    </row>
    <row r="495" spans="16:23" ht="15.75">
      <c r="P495"/>
      <c r="Q495"/>
      <c r="R495"/>
      <c r="S495"/>
      <c r="T495"/>
      <c r="U495"/>
      <c r="V495"/>
      <c r="W495"/>
    </row>
    <row r="496" spans="16:23" ht="15.75">
      <c r="P496"/>
      <c r="Q496"/>
      <c r="R496"/>
      <c r="S496"/>
      <c r="T496"/>
      <c r="U496"/>
      <c r="V496"/>
      <c r="W496"/>
    </row>
    <row r="497" spans="16:23" ht="15.75">
      <c r="P497"/>
      <c r="Q497"/>
      <c r="R497"/>
      <c r="S497"/>
      <c r="T497"/>
      <c r="U497"/>
      <c r="V497"/>
      <c r="W497"/>
    </row>
    <row r="498" spans="16:23" ht="15.75">
      <c r="P498"/>
      <c r="Q498"/>
      <c r="R498"/>
      <c r="S498"/>
      <c r="T498"/>
      <c r="U498"/>
      <c r="V498"/>
      <c r="W498"/>
    </row>
    <row r="499" spans="16:23" ht="15.75">
      <c r="P499"/>
      <c r="Q499"/>
      <c r="R499"/>
      <c r="S499"/>
      <c r="T499"/>
      <c r="U499"/>
      <c r="V499"/>
      <c r="W499"/>
    </row>
    <row r="500" spans="16:23" ht="15.75">
      <c r="P500"/>
      <c r="Q500"/>
      <c r="R500"/>
      <c r="S500"/>
      <c r="T500"/>
      <c r="U500"/>
      <c r="V500"/>
      <c r="W500"/>
    </row>
    <row r="501" spans="16:23" ht="15.75">
      <c r="P501"/>
      <c r="Q501"/>
      <c r="R501"/>
      <c r="S501"/>
      <c r="T501"/>
      <c r="U501"/>
      <c r="V501"/>
      <c r="W501"/>
    </row>
    <row r="502" spans="16:23" ht="15.75">
      <c r="P502"/>
      <c r="Q502"/>
      <c r="R502"/>
      <c r="S502"/>
      <c r="T502"/>
      <c r="U502"/>
      <c r="V502"/>
      <c r="W502"/>
    </row>
    <row r="503" spans="16:23" ht="15.75">
      <c r="P503"/>
      <c r="Q503"/>
      <c r="R503"/>
      <c r="S503"/>
      <c r="T503"/>
      <c r="U503"/>
      <c r="V503"/>
      <c r="W503"/>
    </row>
    <row r="504" spans="16:23" ht="15.75">
      <c r="P504"/>
      <c r="Q504"/>
      <c r="R504"/>
      <c r="S504"/>
      <c r="T504"/>
      <c r="U504"/>
      <c r="V504"/>
      <c r="W504"/>
    </row>
    <row r="505" spans="16:23" ht="15.75">
      <c r="P505"/>
      <c r="Q505"/>
      <c r="R505"/>
      <c r="S505"/>
      <c r="T505"/>
      <c r="U505"/>
      <c r="V505"/>
      <c r="W505"/>
    </row>
    <row r="506" spans="16:23" ht="15.75">
      <c r="P506"/>
      <c r="Q506"/>
      <c r="R506"/>
      <c r="S506"/>
      <c r="T506"/>
      <c r="U506"/>
      <c r="V506"/>
      <c r="W506"/>
    </row>
    <row r="507" spans="16:23" ht="15.75">
      <c r="P507"/>
      <c r="Q507"/>
      <c r="R507"/>
      <c r="S507"/>
      <c r="T507"/>
      <c r="U507"/>
      <c r="V507"/>
      <c r="W507"/>
    </row>
    <row r="508" spans="16:23" ht="15.75">
      <c r="P508"/>
      <c r="Q508"/>
      <c r="R508"/>
      <c r="S508"/>
      <c r="T508"/>
      <c r="U508"/>
      <c r="V508"/>
      <c r="W508"/>
    </row>
    <row r="509" spans="16:23" ht="15.75">
      <c r="P509"/>
      <c r="Q509"/>
      <c r="R509"/>
      <c r="S509"/>
      <c r="T509"/>
      <c r="U509"/>
      <c r="V509"/>
      <c r="W509"/>
    </row>
    <row r="510" spans="16:23" ht="15.75">
      <c r="P510"/>
      <c r="Q510"/>
      <c r="R510"/>
      <c r="S510"/>
      <c r="T510"/>
      <c r="U510"/>
      <c r="V510"/>
      <c r="W510"/>
    </row>
    <row r="511" spans="16:23" ht="15.75">
      <c r="P511"/>
      <c r="Q511"/>
      <c r="R511"/>
      <c r="S511"/>
      <c r="T511"/>
      <c r="U511"/>
      <c r="V511"/>
      <c r="W511"/>
    </row>
    <row r="512" spans="16:23" ht="15.75">
      <c r="P512"/>
      <c r="Q512"/>
      <c r="R512"/>
      <c r="S512"/>
      <c r="T512"/>
      <c r="U512"/>
      <c r="V512"/>
      <c r="W512"/>
    </row>
    <row r="513" spans="16:23" ht="15.75">
      <c r="P513"/>
      <c r="Q513"/>
      <c r="R513"/>
      <c r="S513"/>
      <c r="T513"/>
      <c r="U513"/>
      <c r="V513"/>
      <c r="W513"/>
    </row>
    <row r="514" spans="16:23" ht="15.75">
      <c r="P514"/>
      <c r="Q514"/>
      <c r="R514"/>
      <c r="S514"/>
      <c r="T514"/>
      <c r="U514"/>
      <c r="V514"/>
      <c r="W514"/>
    </row>
    <row r="515" spans="16:23" ht="15.75">
      <c r="P515"/>
      <c r="Q515"/>
      <c r="R515"/>
      <c r="S515"/>
      <c r="T515"/>
      <c r="U515"/>
      <c r="V515"/>
      <c r="W515"/>
    </row>
    <row r="516" spans="16:23" ht="15.75">
      <c r="P516"/>
      <c r="Q516"/>
      <c r="R516"/>
      <c r="S516"/>
      <c r="T516"/>
      <c r="U516"/>
      <c r="V516"/>
      <c r="W516"/>
    </row>
    <row r="517" spans="16:23" ht="15.75">
      <c r="P517"/>
      <c r="Q517"/>
      <c r="R517"/>
      <c r="S517"/>
      <c r="T517"/>
      <c r="U517"/>
      <c r="V517"/>
      <c r="W517"/>
    </row>
    <row r="518" spans="16:23" ht="15.75">
      <c r="P518"/>
      <c r="Q518"/>
      <c r="R518"/>
      <c r="S518"/>
      <c r="T518"/>
      <c r="U518"/>
      <c r="V518"/>
      <c r="W518"/>
    </row>
    <row r="519" spans="16:23" ht="15.75">
      <c r="P519"/>
      <c r="Q519"/>
      <c r="R519"/>
      <c r="S519"/>
      <c r="T519"/>
      <c r="U519"/>
      <c r="V519"/>
      <c r="W519"/>
    </row>
    <row r="520" spans="16:23" ht="15.75">
      <c r="P520"/>
      <c r="Q520"/>
      <c r="R520"/>
      <c r="S520"/>
      <c r="T520"/>
      <c r="U520"/>
      <c r="V520"/>
      <c r="W520"/>
    </row>
    <row r="521" spans="16:23" ht="15.75">
      <c r="P521"/>
      <c r="Q521"/>
      <c r="R521"/>
      <c r="S521"/>
      <c r="T521"/>
      <c r="U521"/>
      <c r="V521"/>
      <c r="W521"/>
    </row>
    <row r="522" spans="16:23" ht="15.75">
      <c r="P522"/>
      <c r="Q522"/>
      <c r="R522"/>
      <c r="S522"/>
      <c r="T522"/>
      <c r="U522"/>
      <c r="V522"/>
      <c r="W522"/>
    </row>
    <row r="523" spans="16:23" ht="15.75">
      <c r="P523"/>
      <c r="Q523"/>
      <c r="R523"/>
      <c r="S523"/>
      <c r="T523"/>
      <c r="U523"/>
      <c r="V523"/>
      <c r="W523"/>
    </row>
    <row r="524" spans="16:23" ht="15.75">
      <c r="P524"/>
      <c r="Q524"/>
      <c r="R524"/>
      <c r="S524"/>
      <c r="T524"/>
      <c r="U524"/>
      <c r="V524"/>
      <c r="W524"/>
    </row>
    <row r="525" spans="16:23" ht="15.75">
      <c r="P525"/>
      <c r="Q525"/>
      <c r="R525"/>
      <c r="S525"/>
      <c r="T525"/>
      <c r="U525"/>
      <c r="V525"/>
      <c r="W525"/>
    </row>
    <row r="526" spans="16:23" ht="15.75">
      <c r="P526"/>
      <c r="Q526"/>
      <c r="R526"/>
      <c r="S526"/>
      <c r="T526"/>
      <c r="U526"/>
      <c r="V526"/>
      <c r="W526"/>
    </row>
    <row r="527" spans="16:23" ht="15.75">
      <c r="P527"/>
      <c r="Q527"/>
      <c r="R527"/>
      <c r="S527"/>
      <c r="T527"/>
      <c r="U527"/>
      <c r="V527"/>
      <c r="W527"/>
    </row>
    <row r="528" spans="16:23" ht="15.75">
      <c r="P528"/>
      <c r="Q528"/>
      <c r="R528"/>
      <c r="S528"/>
      <c r="T528"/>
      <c r="U528"/>
      <c r="V528"/>
      <c r="W528"/>
    </row>
    <row r="529" spans="16:23" ht="15.75">
      <c r="P529"/>
      <c r="Q529"/>
      <c r="R529"/>
      <c r="S529"/>
      <c r="T529"/>
      <c r="U529"/>
      <c r="V529"/>
      <c r="W529"/>
    </row>
    <row r="530" spans="16:23" ht="15.75">
      <c r="P530"/>
      <c r="Q530"/>
      <c r="R530"/>
      <c r="S530"/>
      <c r="T530"/>
      <c r="U530"/>
      <c r="V530"/>
      <c r="W530"/>
    </row>
    <row r="531" spans="16:23" ht="15.75">
      <c r="P531"/>
      <c r="Q531"/>
      <c r="R531"/>
      <c r="S531"/>
      <c r="T531"/>
      <c r="U531"/>
      <c r="V531"/>
      <c r="W531"/>
    </row>
    <row r="532" spans="16:23" ht="15.75">
      <c r="P532"/>
      <c r="Q532"/>
      <c r="R532"/>
      <c r="S532"/>
      <c r="T532"/>
      <c r="U532"/>
      <c r="V532"/>
      <c r="W532"/>
    </row>
    <row r="533" spans="16:23" ht="15.75">
      <c r="P533"/>
      <c r="Q533"/>
      <c r="R533"/>
      <c r="S533"/>
      <c r="T533"/>
      <c r="U533"/>
      <c r="V533"/>
      <c r="W533"/>
    </row>
    <row r="534" spans="16:23" ht="15.75">
      <c r="P534"/>
      <c r="Q534"/>
      <c r="R534"/>
      <c r="S534"/>
      <c r="T534"/>
      <c r="U534"/>
      <c r="V534"/>
      <c r="W534"/>
    </row>
    <row r="535" spans="16:23" ht="15.75">
      <c r="P535"/>
      <c r="Q535"/>
      <c r="R535"/>
      <c r="S535"/>
      <c r="T535"/>
      <c r="U535"/>
      <c r="V535"/>
      <c r="W535"/>
    </row>
    <row r="536" spans="16:23" ht="15.75">
      <c r="P536"/>
      <c r="Q536"/>
      <c r="R536"/>
      <c r="S536"/>
      <c r="T536"/>
      <c r="U536"/>
      <c r="V536"/>
      <c r="W536"/>
    </row>
    <row r="537" spans="16:23" ht="15.75">
      <c r="P537"/>
      <c r="Q537"/>
      <c r="R537"/>
      <c r="S537"/>
      <c r="T537"/>
      <c r="U537"/>
      <c r="V537"/>
      <c r="W537"/>
    </row>
    <row r="538" spans="16:23" ht="15.75">
      <c r="P538"/>
      <c r="Q538"/>
      <c r="R538"/>
      <c r="S538"/>
      <c r="T538"/>
      <c r="U538"/>
      <c r="V538"/>
      <c r="W538"/>
    </row>
    <row r="539" spans="16:23" ht="15.75">
      <c r="P539"/>
      <c r="Q539"/>
      <c r="R539"/>
      <c r="S539"/>
      <c r="T539"/>
      <c r="U539"/>
      <c r="V539"/>
      <c r="W539"/>
    </row>
    <row r="540" spans="16:23" ht="15.75">
      <c r="P540"/>
      <c r="Q540"/>
      <c r="R540"/>
      <c r="S540"/>
      <c r="T540"/>
      <c r="U540"/>
      <c r="V540"/>
      <c r="W540"/>
    </row>
    <row r="541" spans="16:23" ht="15.75">
      <c r="P541"/>
      <c r="Q541"/>
      <c r="R541"/>
      <c r="S541"/>
      <c r="T541"/>
      <c r="U541"/>
      <c r="V541"/>
      <c r="W541"/>
    </row>
    <row r="542" spans="16:23" ht="15.75">
      <c r="P542"/>
      <c r="Q542"/>
      <c r="R542"/>
      <c r="S542"/>
      <c r="T542"/>
      <c r="U542"/>
      <c r="V542"/>
      <c r="W542"/>
    </row>
    <row r="543" spans="16:23" ht="15.75">
      <c r="P543"/>
      <c r="Q543"/>
      <c r="R543"/>
      <c r="S543"/>
      <c r="T543"/>
      <c r="U543"/>
      <c r="V543"/>
      <c r="W543"/>
    </row>
    <row r="544" spans="16:23" ht="15.75">
      <c r="P544"/>
      <c r="Q544"/>
      <c r="R544"/>
      <c r="S544"/>
      <c r="T544"/>
      <c r="U544"/>
      <c r="V544"/>
      <c r="W544"/>
    </row>
    <row r="545" spans="16:23" ht="15.75">
      <c r="P545"/>
      <c r="Q545"/>
      <c r="R545"/>
      <c r="S545"/>
      <c r="T545"/>
      <c r="U545"/>
      <c r="V545"/>
      <c r="W545"/>
    </row>
    <row r="546" spans="16:23" ht="15.75">
      <c r="P546"/>
      <c r="Q546"/>
      <c r="R546"/>
      <c r="S546"/>
      <c r="T546"/>
      <c r="U546"/>
      <c r="V546"/>
      <c r="W546"/>
    </row>
    <row r="547" spans="16:23" ht="15.75">
      <c r="P547"/>
      <c r="Q547"/>
      <c r="R547"/>
      <c r="S547"/>
      <c r="T547"/>
      <c r="U547"/>
      <c r="V547"/>
      <c r="W547"/>
    </row>
    <row r="548" spans="16:23" ht="15.75">
      <c r="P548"/>
      <c r="Q548"/>
      <c r="R548"/>
      <c r="S548"/>
      <c r="T548"/>
      <c r="U548"/>
      <c r="V548"/>
      <c r="W548"/>
    </row>
    <row r="549" spans="16:23" ht="15.75">
      <c r="P549"/>
      <c r="Q549"/>
      <c r="R549"/>
      <c r="S549"/>
      <c r="T549"/>
      <c r="U549"/>
      <c r="V549"/>
      <c r="W549"/>
    </row>
    <row r="550" spans="16:23" ht="15.75">
      <c r="P550"/>
      <c r="Q550"/>
      <c r="R550"/>
      <c r="S550"/>
      <c r="T550"/>
      <c r="U550"/>
      <c r="V550"/>
      <c r="W550"/>
    </row>
    <row r="551" spans="16:23" ht="15.75">
      <c r="P551"/>
      <c r="Q551"/>
      <c r="R551"/>
      <c r="S551"/>
      <c r="T551"/>
      <c r="U551"/>
      <c r="V551"/>
      <c r="W551"/>
    </row>
    <row r="552" spans="16:23" ht="15.75">
      <c r="P552"/>
      <c r="Q552"/>
      <c r="R552"/>
      <c r="S552"/>
      <c r="T552"/>
      <c r="U552"/>
      <c r="V552"/>
      <c r="W552"/>
    </row>
    <row r="553" spans="16:23" ht="15.75">
      <c r="P553"/>
      <c r="Q553"/>
      <c r="R553"/>
      <c r="S553"/>
      <c r="T553"/>
      <c r="U553"/>
      <c r="V553"/>
      <c r="W553"/>
    </row>
    <row r="554" spans="16:23" ht="15.75">
      <c r="P554"/>
      <c r="Q554"/>
      <c r="R554"/>
      <c r="S554"/>
      <c r="T554"/>
      <c r="U554"/>
      <c r="V554"/>
      <c r="W554"/>
    </row>
    <row r="555" spans="16:23" ht="15.75">
      <c r="P555"/>
      <c r="Q555"/>
      <c r="R555"/>
      <c r="S555"/>
      <c r="T555"/>
      <c r="U555"/>
      <c r="V555"/>
      <c r="W555"/>
    </row>
    <row r="556" spans="16:23" ht="15.75">
      <c r="P556"/>
      <c r="Q556"/>
      <c r="R556"/>
      <c r="S556"/>
      <c r="T556"/>
      <c r="U556"/>
      <c r="V556"/>
      <c r="W556"/>
    </row>
    <row r="557" spans="16:23" ht="15.75">
      <c r="P557"/>
      <c r="Q557"/>
      <c r="R557"/>
      <c r="S557"/>
      <c r="T557"/>
      <c r="U557"/>
      <c r="V557"/>
      <c r="W557"/>
    </row>
    <row r="558" spans="16:23" ht="15.75">
      <c r="P558"/>
      <c r="Q558"/>
      <c r="R558"/>
      <c r="S558"/>
      <c r="T558"/>
      <c r="U558"/>
      <c r="V558"/>
      <c r="W558"/>
    </row>
    <row r="559" spans="16:23" ht="15.75">
      <c r="P559"/>
      <c r="Q559"/>
      <c r="R559"/>
      <c r="S559"/>
      <c r="T559"/>
      <c r="U559"/>
      <c r="V559"/>
      <c r="W559"/>
    </row>
    <row r="560" spans="16:23" ht="15.75">
      <c r="P560"/>
      <c r="Q560"/>
      <c r="R560"/>
      <c r="S560"/>
      <c r="T560"/>
      <c r="U560"/>
      <c r="V560"/>
      <c r="W560"/>
    </row>
    <row r="561" spans="16:23" ht="15.75">
      <c r="P561"/>
      <c r="Q561"/>
      <c r="R561"/>
      <c r="S561"/>
      <c r="T561"/>
      <c r="U561"/>
      <c r="V561"/>
      <c r="W561"/>
    </row>
    <row r="562" spans="16:23" ht="15.75">
      <c r="P562"/>
      <c r="Q562"/>
      <c r="R562"/>
      <c r="S562"/>
      <c r="T562"/>
      <c r="U562"/>
      <c r="V562"/>
      <c r="W562"/>
    </row>
    <row r="563" spans="16:23" ht="15.75">
      <c r="P563"/>
      <c r="Q563"/>
      <c r="R563"/>
      <c r="S563"/>
      <c r="T563"/>
      <c r="U563"/>
      <c r="V563"/>
      <c r="W563"/>
    </row>
    <row r="564" spans="16:23" ht="15.75">
      <c r="P564"/>
      <c r="Q564"/>
      <c r="R564"/>
      <c r="S564"/>
      <c r="T564"/>
      <c r="U564"/>
      <c r="V564"/>
      <c r="W564"/>
    </row>
    <row r="565" spans="16:23" ht="15.75">
      <c r="P565"/>
      <c r="Q565"/>
      <c r="R565"/>
      <c r="S565"/>
      <c r="T565"/>
      <c r="U565"/>
      <c r="V565"/>
      <c r="W565"/>
    </row>
    <row r="566" spans="16:23" ht="15.75">
      <c r="P566"/>
      <c r="Q566"/>
      <c r="R566"/>
      <c r="S566"/>
      <c r="T566"/>
      <c r="U566"/>
      <c r="V566"/>
      <c r="W566"/>
    </row>
    <row r="567" spans="16:23" ht="15.75">
      <c r="P567"/>
      <c r="Q567"/>
      <c r="R567"/>
      <c r="S567"/>
      <c r="T567"/>
      <c r="U567"/>
      <c r="V567"/>
      <c r="W567"/>
    </row>
    <row r="568" spans="16:23" ht="15.75">
      <c r="P568"/>
      <c r="Q568"/>
      <c r="R568"/>
      <c r="S568"/>
      <c r="T568"/>
      <c r="U568"/>
      <c r="V568"/>
      <c r="W568"/>
    </row>
    <row r="569" spans="16:23" ht="15.75">
      <c r="P569"/>
      <c r="Q569"/>
      <c r="R569"/>
      <c r="S569"/>
      <c r="T569"/>
      <c r="U569"/>
      <c r="V569"/>
      <c r="W569"/>
    </row>
    <row r="570" spans="16:23" ht="15.75">
      <c r="P570"/>
      <c r="Q570"/>
      <c r="R570"/>
      <c r="S570"/>
      <c r="T570"/>
      <c r="U570"/>
      <c r="V570"/>
      <c r="W570"/>
    </row>
    <row r="571" spans="16:23" ht="15.75">
      <c r="P571"/>
      <c r="Q571"/>
      <c r="R571"/>
      <c r="S571"/>
      <c r="T571"/>
      <c r="U571"/>
      <c r="V571"/>
      <c r="W571"/>
    </row>
    <row r="572" spans="16:23" ht="15.75">
      <c r="P572"/>
      <c r="Q572"/>
      <c r="R572"/>
      <c r="S572"/>
      <c r="T572"/>
      <c r="U572"/>
      <c r="V572"/>
      <c r="W572"/>
    </row>
    <row r="573" spans="16:23" ht="15.75">
      <c r="P573"/>
      <c r="Q573"/>
      <c r="R573"/>
      <c r="S573"/>
      <c r="T573"/>
      <c r="U573"/>
      <c r="V573"/>
      <c r="W573"/>
    </row>
    <row r="574" spans="16:23" ht="15.75">
      <c r="P574"/>
      <c r="Q574"/>
      <c r="R574"/>
      <c r="S574"/>
      <c r="T574"/>
      <c r="U574"/>
      <c r="V574"/>
      <c r="W574"/>
    </row>
    <row r="575" spans="16:23" ht="15.75">
      <c r="P575"/>
      <c r="Q575"/>
      <c r="R575"/>
      <c r="S575"/>
      <c r="T575"/>
      <c r="U575"/>
      <c r="V575"/>
      <c r="W575"/>
    </row>
    <row r="576" spans="16:23" ht="15.75">
      <c r="P576"/>
      <c r="Q576"/>
      <c r="R576"/>
      <c r="S576"/>
      <c r="T576"/>
      <c r="U576"/>
      <c r="V576"/>
      <c r="W576"/>
    </row>
    <row r="577" spans="16:23" ht="15.75">
      <c r="P577"/>
      <c r="Q577"/>
      <c r="R577"/>
      <c r="S577"/>
      <c r="T577"/>
      <c r="U577"/>
      <c r="V577"/>
      <c r="W577"/>
    </row>
    <row r="578" spans="16:23" ht="15.75">
      <c r="P578"/>
      <c r="Q578"/>
      <c r="R578"/>
      <c r="S578"/>
      <c r="T578"/>
      <c r="U578"/>
      <c r="V578"/>
      <c r="W578"/>
    </row>
    <row r="579" spans="16:23" ht="15.75">
      <c r="P579"/>
      <c r="Q579"/>
      <c r="R579"/>
      <c r="S579"/>
      <c r="T579"/>
      <c r="U579"/>
      <c r="V579"/>
      <c r="W579"/>
    </row>
    <row r="580" spans="16:23" ht="15.75">
      <c r="P580"/>
      <c r="Q580"/>
      <c r="R580"/>
      <c r="S580"/>
      <c r="T580"/>
      <c r="U580"/>
      <c r="V580"/>
      <c r="W580"/>
    </row>
    <row r="581" spans="16:23" ht="15.75">
      <c r="P581"/>
      <c r="Q581"/>
      <c r="R581"/>
      <c r="S581"/>
      <c r="T581"/>
      <c r="U581"/>
      <c r="V581"/>
      <c r="W581"/>
    </row>
    <row r="582" spans="16:23" ht="15.75">
      <c r="P582"/>
      <c r="Q582"/>
      <c r="R582"/>
      <c r="S582"/>
      <c r="T582"/>
      <c r="U582"/>
      <c r="V582"/>
      <c r="W582"/>
    </row>
    <row r="583" spans="16:23" ht="15.75">
      <c r="P583"/>
      <c r="Q583"/>
      <c r="R583"/>
      <c r="S583"/>
      <c r="T583"/>
      <c r="U583"/>
      <c r="V583"/>
      <c r="W583"/>
    </row>
    <row r="584" spans="16:23" ht="15.75">
      <c r="P584"/>
      <c r="Q584"/>
      <c r="R584"/>
      <c r="S584"/>
      <c r="T584"/>
      <c r="U584"/>
      <c r="V584"/>
      <c r="W584"/>
    </row>
    <row r="585" spans="16:23" ht="15.75">
      <c r="P585"/>
      <c r="Q585"/>
      <c r="R585"/>
      <c r="S585"/>
      <c r="T585"/>
      <c r="U585"/>
      <c r="V585"/>
      <c r="W585"/>
    </row>
    <row r="586" spans="16:23" ht="15.75">
      <c r="P586"/>
      <c r="Q586"/>
      <c r="R586"/>
      <c r="S586"/>
      <c r="T586"/>
      <c r="U586"/>
      <c r="V586"/>
      <c r="W586"/>
    </row>
    <row r="587" spans="16:23" ht="15.75">
      <c r="P587"/>
      <c r="Q587"/>
      <c r="R587"/>
      <c r="S587"/>
      <c r="T587"/>
      <c r="U587"/>
      <c r="V587"/>
      <c r="W587"/>
    </row>
    <row r="588" spans="16:23" ht="15.75">
      <c r="P588"/>
      <c r="Q588"/>
      <c r="R588"/>
      <c r="S588"/>
      <c r="T588"/>
      <c r="U588"/>
      <c r="V588"/>
      <c r="W588"/>
    </row>
    <row r="589" spans="16:23" ht="15.75">
      <c r="P589"/>
      <c r="Q589"/>
      <c r="R589"/>
      <c r="S589"/>
      <c r="T589"/>
      <c r="U589"/>
      <c r="V589"/>
      <c r="W589"/>
    </row>
    <row r="590" spans="16:23" ht="15.75">
      <c r="P590"/>
      <c r="Q590"/>
      <c r="R590"/>
      <c r="S590"/>
      <c r="T590"/>
      <c r="U590"/>
      <c r="V590"/>
      <c r="W590"/>
    </row>
    <row r="591" spans="16:23" ht="15.75">
      <c r="P591"/>
      <c r="Q591"/>
      <c r="R591"/>
      <c r="S591"/>
      <c r="T591"/>
      <c r="U591"/>
      <c r="V591"/>
      <c r="W591"/>
    </row>
    <row r="592" spans="16:23" ht="15.75">
      <c r="P592"/>
      <c r="Q592"/>
      <c r="R592"/>
      <c r="S592"/>
      <c r="T592"/>
      <c r="U592"/>
      <c r="V592"/>
      <c r="W592"/>
    </row>
    <row r="593" spans="16:23" ht="15.75">
      <c r="P593"/>
      <c r="Q593"/>
      <c r="R593"/>
      <c r="S593"/>
      <c r="T593"/>
      <c r="U593"/>
      <c r="V593"/>
      <c r="W593"/>
    </row>
    <row r="594" spans="16:23" ht="15.75">
      <c r="P594"/>
      <c r="Q594"/>
      <c r="R594"/>
      <c r="S594"/>
      <c r="T594"/>
      <c r="U594"/>
      <c r="V594"/>
      <c r="W594"/>
    </row>
    <row r="595" spans="16:23" ht="15.75">
      <c r="P595"/>
      <c r="Q595"/>
      <c r="R595"/>
      <c r="S595"/>
      <c r="T595"/>
      <c r="U595"/>
      <c r="V595"/>
      <c r="W595"/>
    </row>
    <row r="596" spans="16:23" ht="15.75">
      <c r="P596"/>
      <c r="Q596"/>
      <c r="R596"/>
      <c r="S596"/>
      <c r="T596"/>
      <c r="U596"/>
      <c r="V596"/>
      <c r="W596"/>
    </row>
    <row r="597" spans="16:23" ht="15.75">
      <c r="P597"/>
      <c r="Q597"/>
      <c r="R597"/>
      <c r="S597"/>
      <c r="T597"/>
      <c r="U597"/>
      <c r="V597"/>
      <c r="W597"/>
    </row>
    <row r="598" spans="16:23" ht="15.75">
      <c r="P598"/>
      <c r="Q598"/>
      <c r="R598"/>
      <c r="S598"/>
      <c r="T598"/>
      <c r="U598"/>
      <c r="V598"/>
      <c r="W598"/>
    </row>
    <row r="599" spans="16:23" ht="15.75">
      <c r="P599"/>
      <c r="Q599"/>
      <c r="R599"/>
      <c r="S599"/>
      <c r="T599"/>
      <c r="U599"/>
      <c r="V599"/>
      <c r="W599"/>
    </row>
    <row r="600" spans="16:23" ht="15.75">
      <c r="P600"/>
      <c r="Q600"/>
      <c r="R600"/>
      <c r="S600"/>
      <c r="T600"/>
      <c r="U600"/>
      <c r="V600"/>
      <c r="W600"/>
    </row>
    <row r="601" spans="16:23" ht="15.75">
      <c r="P601"/>
      <c r="Q601"/>
      <c r="R601"/>
      <c r="S601"/>
      <c r="T601"/>
      <c r="U601"/>
      <c r="V601"/>
      <c r="W601"/>
    </row>
    <row r="602" spans="16:23" ht="15.75">
      <c r="P602"/>
      <c r="Q602"/>
      <c r="R602"/>
      <c r="S602"/>
      <c r="T602"/>
      <c r="U602"/>
      <c r="V602"/>
      <c r="W602"/>
    </row>
    <row r="603" spans="16:23" ht="15.75">
      <c r="P603"/>
      <c r="Q603"/>
      <c r="R603"/>
      <c r="S603"/>
      <c r="T603"/>
      <c r="U603"/>
      <c r="V603"/>
      <c r="W603"/>
    </row>
    <row r="604" spans="16:23" ht="15.75">
      <c r="P604"/>
      <c r="Q604"/>
      <c r="R604"/>
      <c r="S604"/>
      <c r="T604"/>
      <c r="U604"/>
      <c r="V604"/>
      <c r="W604"/>
    </row>
    <row r="605" spans="16:23" ht="15.75">
      <c r="P605"/>
      <c r="Q605"/>
      <c r="R605"/>
      <c r="S605"/>
      <c r="T605"/>
      <c r="U605"/>
      <c r="V605"/>
      <c r="W605"/>
    </row>
    <row r="606" spans="16:23" ht="15.75">
      <c r="P606"/>
      <c r="Q606"/>
      <c r="R606"/>
      <c r="S606"/>
      <c r="T606"/>
      <c r="U606"/>
      <c r="V606"/>
      <c r="W606"/>
    </row>
    <row r="607" spans="16:23" ht="15.75">
      <c r="P607"/>
      <c r="Q607"/>
      <c r="R607"/>
      <c r="S607"/>
      <c r="T607"/>
      <c r="U607"/>
      <c r="V607"/>
      <c r="W607"/>
    </row>
    <row r="608" spans="16:23" ht="15.75">
      <c r="P608"/>
      <c r="Q608"/>
      <c r="R608"/>
      <c r="S608"/>
      <c r="T608"/>
      <c r="U608"/>
      <c r="V608"/>
      <c r="W608"/>
    </row>
    <row r="609" spans="16:23" ht="15.75">
      <c r="P609"/>
      <c r="Q609"/>
      <c r="R609"/>
      <c r="S609"/>
      <c r="T609"/>
      <c r="U609"/>
      <c r="V609"/>
      <c r="W609"/>
    </row>
    <row r="610" spans="16:23" ht="15.75">
      <c r="P610"/>
      <c r="Q610"/>
      <c r="R610"/>
      <c r="S610"/>
      <c r="T610"/>
      <c r="U610"/>
      <c r="V610"/>
      <c r="W610"/>
    </row>
    <row r="611" spans="16:23" ht="15.75">
      <c r="P611"/>
      <c r="Q611"/>
      <c r="R611"/>
      <c r="S611"/>
      <c r="T611"/>
      <c r="U611"/>
      <c r="V611"/>
      <c r="W611"/>
    </row>
    <row r="612" spans="16:23" ht="15.75">
      <c r="P612"/>
      <c r="Q612"/>
      <c r="R612"/>
      <c r="S612"/>
      <c r="T612"/>
      <c r="U612"/>
      <c r="V612"/>
      <c r="W612"/>
    </row>
    <row r="613" spans="16:23" ht="15.75">
      <c r="P613"/>
      <c r="Q613"/>
      <c r="R613"/>
      <c r="S613"/>
      <c r="T613"/>
      <c r="U613"/>
      <c r="V613"/>
      <c r="W613"/>
    </row>
    <row r="614" spans="16:23" ht="15.75">
      <c r="P614"/>
      <c r="Q614"/>
      <c r="R614"/>
      <c r="S614"/>
      <c r="T614"/>
      <c r="U614"/>
      <c r="V614"/>
      <c r="W614"/>
    </row>
    <row r="615" spans="16:23" ht="15.75">
      <c r="P615"/>
      <c r="Q615"/>
      <c r="R615"/>
      <c r="S615"/>
      <c r="T615"/>
      <c r="U615"/>
      <c r="V615"/>
      <c r="W615"/>
    </row>
    <row r="616" spans="16:23" ht="15.75">
      <c r="P616"/>
      <c r="Q616"/>
      <c r="R616"/>
      <c r="S616"/>
      <c r="T616"/>
      <c r="U616"/>
      <c r="V616"/>
      <c r="W616"/>
    </row>
    <row r="617" spans="16:23" ht="15.75">
      <c r="P617"/>
      <c r="Q617"/>
      <c r="R617"/>
      <c r="S617"/>
      <c r="T617"/>
      <c r="U617"/>
      <c r="V617"/>
      <c r="W617"/>
    </row>
    <row r="618" spans="16:23" ht="15.75">
      <c r="P618"/>
      <c r="Q618"/>
      <c r="R618"/>
      <c r="S618"/>
      <c r="T618"/>
      <c r="U618"/>
      <c r="V618"/>
      <c r="W618"/>
    </row>
    <row r="619" spans="16:23" ht="15.75">
      <c r="P619"/>
      <c r="Q619"/>
      <c r="R619"/>
      <c r="S619"/>
      <c r="T619"/>
      <c r="U619"/>
      <c r="V619"/>
      <c r="W619"/>
    </row>
    <row r="620" spans="16:23" ht="15.75">
      <c r="P620"/>
      <c r="Q620"/>
      <c r="R620"/>
      <c r="S620"/>
      <c r="T620"/>
      <c r="U620"/>
      <c r="V620"/>
      <c r="W620"/>
    </row>
    <row r="621" spans="16:23" ht="15.75">
      <c r="P621"/>
      <c r="Q621"/>
      <c r="R621"/>
      <c r="S621"/>
      <c r="T621"/>
      <c r="U621"/>
      <c r="V621"/>
      <c r="W621"/>
    </row>
    <row r="622" spans="16:23" ht="15.75">
      <c r="P622"/>
      <c r="Q622"/>
      <c r="R622"/>
      <c r="S622"/>
      <c r="T622"/>
      <c r="U622"/>
      <c r="V622"/>
      <c r="W622"/>
    </row>
    <row r="623" spans="16:23" ht="15.75">
      <c r="P623"/>
      <c r="Q623"/>
      <c r="R623"/>
      <c r="S623"/>
      <c r="T623"/>
      <c r="U623"/>
      <c r="V623"/>
      <c r="W623"/>
    </row>
    <row r="624" spans="16:23" ht="15.75">
      <c r="P624"/>
      <c r="Q624"/>
      <c r="R624"/>
      <c r="S624"/>
      <c r="T624"/>
      <c r="U624"/>
      <c r="V624"/>
      <c r="W624"/>
    </row>
    <row r="625" spans="16:23" ht="15.75">
      <c r="P625"/>
      <c r="Q625"/>
      <c r="R625"/>
      <c r="S625"/>
      <c r="T625"/>
      <c r="U625"/>
      <c r="V625"/>
      <c r="W625"/>
    </row>
    <row r="626" spans="16:23" ht="15.75">
      <c r="P626"/>
      <c r="Q626"/>
      <c r="R626"/>
      <c r="S626"/>
      <c r="T626"/>
      <c r="U626"/>
      <c r="V626"/>
      <c r="W626"/>
    </row>
    <row r="627" spans="16:23" ht="15.75">
      <c r="P627"/>
      <c r="Q627"/>
      <c r="R627"/>
      <c r="S627"/>
      <c r="T627"/>
      <c r="U627"/>
      <c r="V627"/>
      <c r="W627"/>
    </row>
    <row r="628" spans="16:23" ht="15.75">
      <c r="P628"/>
      <c r="Q628"/>
      <c r="R628"/>
      <c r="S628"/>
      <c r="T628"/>
      <c r="U628"/>
      <c r="V628"/>
      <c r="W628"/>
    </row>
    <row r="629" spans="16:23" ht="15.75">
      <c r="P629"/>
      <c r="Q629"/>
      <c r="R629"/>
      <c r="S629"/>
      <c r="T629"/>
      <c r="U629"/>
      <c r="V629"/>
      <c r="W629"/>
    </row>
    <row r="630" spans="16:23" ht="15.75">
      <c r="P630"/>
      <c r="Q630"/>
      <c r="R630"/>
      <c r="S630"/>
      <c r="T630"/>
      <c r="U630"/>
      <c r="V630"/>
      <c r="W630"/>
    </row>
    <row r="631" spans="16:23" ht="15.75">
      <c r="P631"/>
      <c r="Q631"/>
      <c r="R631"/>
      <c r="S631"/>
      <c r="T631"/>
      <c r="U631"/>
      <c r="V631"/>
      <c r="W631"/>
    </row>
    <row r="632" spans="16:23" ht="15.75">
      <c r="P632"/>
      <c r="Q632"/>
      <c r="R632"/>
      <c r="S632"/>
      <c r="T632"/>
      <c r="U632"/>
      <c r="V632"/>
      <c r="W632"/>
    </row>
    <row r="633" spans="16:23" ht="15.75">
      <c r="P633"/>
      <c r="Q633"/>
      <c r="R633"/>
      <c r="S633"/>
      <c r="T633"/>
      <c r="U633"/>
      <c r="V633"/>
      <c r="W633"/>
    </row>
    <row r="634" spans="16:23" ht="15.75">
      <c r="P634"/>
      <c r="Q634"/>
      <c r="R634"/>
      <c r="S634"/>
      <c r="T634"/>
      <c r="U634"/>
      <c r="V634"/>
      <c r="W634"/>
    </row>
    <row r="635" spans="16:23" ht="15.75">
      <c r="P635"/>
      <c r="Q635"/>
      <c r="R635"/>
      <c r="S635"/>
      <c r="T635"/>
      <c r="U635"/>
      <c r="V635"/>
      <c r="W635"/>
    </row>
    <row r="636" spans="16:23" ht="15.75">
      <c r="P636"/>
      <c r="Q636"/>
      <c r="R636"/>
      <c r="S636"/>
      <c r="T636"/>
      <c r="U636"/>
      <c r="V636"/>
      <c r="W636"/>
    </row>
    <row r="637" spans="16:23" ht="15.75">
      <c r="P637"/>
      <c r="Q637"/>
      <c r="R637"/>
      <c r="S637"/>
      <c r="T637"/>
      <c r="U637"/>
      <c r="V637"/>
      <c r="W637"/>
    </row>
    <row r="638" spans="16:23" ht="15.75">
      <c r="P638"/>
      <c r="Q638"/>
      <c r="R638"/>
      <c r="S638"/>
      <c r="T638"/>
      <c r="U638"/>
      <c r="V638"/>
      <c r="W638"/>
    </row>
    <row r="639" spans="16:23" ht="15.75">
      <c r="P639"/>
      <c r="Q639"/>
      <c r="R639"/>
      <c r="S639"/>
      <c r="T639"/>
      <c r="U639"/>
      <c r="V639"/>
      <c r="W639"/>
    </row>
    <row r="640" spans="16:23" ht="15.75">
      <c r="P640"/>
      <c r="Q640"/>
      <c r="R640"/>
      <c r="S640"/>
      <c r="T640"/>
      <c r="U640"/>
      <c r="V640"/>
      <c r="W640"/>
    </row>
    <row r="641" spans="16:23" ht="15.75">
      <c r="P641"/>
      <c r="Q641"/>
      <c r="R641"/>
      <c r="S641"/>
      <c r="T641"/>
      <c r="U641"/>
      <c r="V641"/>
      <c r="W641"/>
    </row>
    <row r="642" spans="16:23" ht="15.75">
      <c r="P642"/>
      <c r="Q642"/>
      <c r="R642"/>
      <c r="S642"/>
      <c r="T642"/>
      <c r="U642"/>
      <c r="V642"/>
      <c r="W642"/>
    </row>
    <row r="643" spans="16:23" ht="15.75">
      <c r="P643"/>
      <c r="Q643"/>
      <c r="R643"/>
      <c r="S643"/>
      <c r="T643"/>
      <c r="U643"/>
      <c r="V643"/>
      <c r="W643"/>
    </row>
    <row r="644" spans="16:23" ht="15.75">
      <c r="P644"/>
      <c r="Q644"/>
      <c r="R644"/>
      <c r="S644"/>
      <c r="T644"/>
      <c r="U644"/>
      <c r="V644"/>
      <c r="W644"/>
    </row>
    <row r="645" spans="16:23" ht="15.75">
      <c r="P645"/>
      <c r="Q645"/>
      <c r="R645"/>
      <c r="S645"/>
      <c r="T645"/>
      <c r="U645"/>
      <c r="V645"/>
      <c r="W645"/>
    </row>
    <row r="646" spans="16:23" ht="15.75">
      <c r="P646"/>
      <c r="Q646"/>
      <c r="R646"/>
      <c r="S646"/>
      <c r="T646"/>
      <c r="U646"/>
      <c r="V646"/>
      <c r="W646"/>
    </row>
    <row r="647" spans="16:23" ht="15.75">
      <c r="P647"/>
      <c r="Q647"/>
      <c r="R647"/>
      <c r="S647"/>
      <c r="T647"/>
      <c r="U647"/>
      <c r="V647"/>
      <c r="W647"/>
    </row>
    <row r="648" spans="16:23" ht="15.75">
      <c r="P648"/>
      <c r="Q648"/>
      <c r="R648"/>
      <c r="S648"/>
      <c r="T648"/>
      <c r="U648"/>
      <c r="V648"/>
      <c r="W648"/>
    </row>
    <row r="649" spans="16:23" ht="15.75">
      <c r="P649"/>
      <c r="Q649"/>
      <c r="R649"/>
      <c r="S649"/>
      <c r="T649"/>
      <c r="U649"/>
      <c r="V649"/>
      <c r="W649"/>
    </row>
    <row r="650" spans="16:23" ht="15.75">
      <c r="P650"/>
      <c r="Q650"/>
      <c r="R650"/>
      <c r="S650"/>
      <c r="T650"/>
      <c r="U650"/>
      <c r="V650"/>
      <c r="W650"/>
    </row>
    <row r="651" spans="16:23" ht="15.75">
      <c r="P651"/>
      <c r="Q651"/>
      <c r="R651"/>
      <c r="S651"/>
      <c r="T651"/>
      <c r="U651"/>
      <c r="V651"/>
      <c r="W651"/>
    </row>
    <row r="652" spans="16:23" ht="15.75">
      <c r="P652"/>
      <c r="Q652"/>
      <c r="R652"/>
      <c r="S652"/>
      <c r="T652"/>
      <c r="U652"/>
      <c r="V652"/>
      <c r="W652"/>
    </row>
    <row r="653" spans="16:23" ht="15.75">
      <c r="P653"/>
      <c r="Q653"/>
      <c r="R653"/>
      <c r="S653"/>
      <c r="T653"/>
      <c r="U653"/>
      <c r="V653"/>
      <c r="W653"/>
    </row>
    <row r="654" spans="16:23" ht="15.75">
      <c r="P654"/>
      <c r="Q654"/>
      <c r="R654"/>
      <c r="S654"/>
      <c r="T654"/>
      <c r="U654"/>
      <c r="V654"/>
      <c r="W654"/>
    </row>
    <row r="655" spans="16:23" ht="15.75">
      <c r="P655"/>
      <c r="Q655"/>
      <c r="R655"/>
      <c r="S655"/>
      <c r="T655"/>
      <c r="U655"/>
      <c r="V655"/>
      <c r="W655"/>
    </row>
    <row r="656" spans="16:23" ht="15.75">
      <c r="P656"/>
      <c r="Q656"/>
      <c r="R656"/>
      <c r="S656"/>
      <c r="T656"/>
      <c r="U656"/>
      <c r="V656"/>
      <c r="W656"/>
    </row>
    <row r="657" spans="16:23" ht="15.75">
      <c r="P657"/>
      <c r="Q657"/>
      <c r="R657"/>
      <c r="S657"/>
      <c r="T657"/>
      <c r="U657"/>
      <c r="V657"/>
      <c r="W657"/>
    </row>
    <row r="658" spans="16:23" ht="15.75">
      <c r="P658"/>
      <c r="Q658"/>
      <c r="R658"/>
      <c r="S658"/>
      <c r="T658"/>
      <c r="U658"/>
      <c r="V658"/>
      <c r="W658"/>
    </row>
    <row r="659" spans="16:23" ht="15.75">
      <c r="P659"/>
      <c r="Q659"/>
      <c r="R659"/>
      <c r="S659"/>
      <c r="T659"/>
      <c r="U659"/>
      <c r="V659"/>
      <c r="W659"/>
    </row>
    <row r="660" spans="16:23" ht="15.75">
      <c r="P660"/>
      <c r="Q660"/>
      <c r="R660"/>
      <c r="S660"/>
      <c r="T660"/>
      <c r="U660"/>
      <c r="V660"/>
      <c r="W660"/>
    </row>
    <row r="661" spans="16:23" ht="15.75">
      <c r="P661"/>
      <c r="Q661"/>
      <c r="R661"/>
      <c r="S661"/>
      <c r="T661"/>
      <c r="U661"/>
      <c r="V661"/>
      <c r="W661"/>
    </row>
    <row r="662" spans="16:23" ht="15.75">
      <c r="P662"/>
      <c r="Q662"/>
      <c r="R662"/>
      <c r="S662"/>
      <c r="T662"/>
      <c r="U662"/>
      <c r="V662"/>
      <c r="W662"/>
    </row>
    <row r="663" spans="16:23" ht="15.75">
      <c r="P663"/>
      <c r="Q663"/>
      <c r="R663"/>
      <c r="S663"/>
      <c r="T663"/>
      <c r="U663"/>
      <c r="V663"/>
      <c r="W663"/>
    </row>
    <row r="664" spans="16:23" ht="15.75">
      <c r="P664"/>
      <c r="Q664"/>
      <c r="R664"/>
      <c r="S664"/>
      <c r="T664"/>
      <c r="U664"/>
      <c r="V664"/>
      <c r="W664"/>
    </row>
    <row r="665" spans="16:23" ht="15.75">
      <c r="P665"/>
      <c r="Q665"/>
      <c r="R665"/>
      <c r="S665"/>
      <c r="T665"/>
      <c r="U665"/>
      <c r="V665"/>
      <c r="W665"/>
    </row>
    <row r="666" spans="16:23" ht="15.75">
      <c r="P666"/>
      <c r="Q666"/>
      <c r="R666"/>
      <c r="S666"/>
      <c r="T666"/>
      <c r="U666"/>
      <c r="V666"/>
      <c r="W666"/>
    </row>
    <row r="667" spans="16:23" ht="15.75">
      <c r="P667"/>
      <c r="Q667"/>
      <c r="R667"/>
      <c r="S667"/>
      <c r="T667"/>
      <c r="U667"/>
      <c r="V667"/>
      <c r="W667"/>
    </row>
    <row r="668" spans="16:23" ht="15.75">
      <c r="P668"/>
      <c r="Q668"/>
      <c r="R668"/>
      <c r="S668"/>
      <c r="T668"/>
      <c r="U668"/>
      <c r="V668"/>
      <c r="W668"/>
    </row>
    <row r="669" spans="16:23" ht="15.75">
      <c r="P669"/>
      <c r="Q669"/>
      <c r="R669"/>
      <c r="S669"/>
      <c r="T669"/>
      <c r="U669"/>
      <c r="V669"/>
      <c r="W669"/>
    </row>
    <row r="670" spans="16:23" ht="15.75">
      <c r="P670"/>
      <c r="Q670"/>
      <c r="R670"/>
      <c r="S670"/>
      <c r="T670"/>
      <c r="U670"/>
      <c r="V670"/>
      <c r="W670"/>
    </row>
    <row r="671" spans="16:23" ht="15.75">
      <c r="P671"/>
      <c r="Q671"/>
      <c r="R671"/>
      <c r="S671"/>
      <c r="T671"/>
      <c r="U671"/>
      <c r="V671"/>
      <c r="W671"/>
    </row>
    <row r="672" spans="16:23" ht="15.75">
      <c r="P672"/>
      <c r="Q672"/>
      <c r="R672"/>
      <c r="S672"/>
      <c r="T672"/>
      <c r="U672"/>
      <c r="V672"/>
      <c r="W672"/>
    </row>
    <row r="673" spans="16:23" ht="15.75">
      <c r="P673"/>
      <c r="Q673"/>
      <c r="R673"/>
      <c r="S673"/>
      <c r="T673"/>
      <c r="U673"/>
      <c r="V673"/>
      <c r="W673"/>
    </row>
    <row r="674" spans="16:23" ht="15.75">
      <c r="P674"/>
      <c r="Q674"/>
      <c r="R674"/>
      <c r="S674"/>
      <c r="T674"/>
      <c r="U674"/>
      <c r="V674"/>
      <c r="W674"/>
    </row>
    <row r="675" spans="16:23" ht="15.75">
      <c r="P675"/>
      <c r="Q675"/>
      <c r="R675"/>
      <c r="S675"/>
      <c r="T675"/>
      <c r="U675"/>
      <c r="V675"/>
      <c r="W675"/>
    </row>
    <row r="676" spans="16:23" ht="15.75">
      <c r="P676"/>
      <c r="Q676"/>
      <c r="R676"/>
      <c r="S676"/>
      <c r="T676"/>
      <c r="U676"/>
      <c r="V676"/>
      <c r="W676"/>
    </row>
    <row r="677" spans="16:23" ht="15.75">
      <c r="P677"/>
      <c r="Q677"/>
      <c r="R677"/>
      <c r="S677"/>
      <c r="T677"/>
      <c r="U677"/>
      <c r="V677"/>
      <c r="W677"/>
    </row>
    <row r="678" spans="16:23" ht="15.75">
      <c r="P678"/>
      <c r="Q678"/>
      <c r="R678"/>
      <c r="S678"/>
      <c r="T678"/>
      <c r="U678"/>
      <c r="V678"/>
      <c r="W678"/>
    </row>
    <row r="679" spans="16:23" ht="15.75">
      <c r="P679"/>
      <c r="Q679"/>
      <c r="R679"/>
      <c r="S679"/>
      <c r="T679"/>
      <c r="U679"/>
      <c r="V679"/>
      <c r="W679"/>
    </row>
    <row r="680" spans="16:23" ht="15.75">
      <c r="P680"/>
      <c r="Q680"/>
      <c r="R680"/>
      <c r="S680"/>
      <c r="T680"/>
      <c r="U680"/>
      <c r="V680"/>
      <c r="W680"/>
    </row>
    <row r="681" spans="16:23" ht="15.75">
      <c r="P681"/>
      <c r="Q681"/>
      <c r="R681"/>
      <c r="S681"/>
      <c r="T681"/>
      <c r="U681"/>
      <c r="V681"/>
      <c r="W681"/>
    </row>
    <row r="682" spans="16:23" ht="15.75">
      <c r="P682"/>
      <c r="Q682"/>
      <c r="R682"/>
      <c r="S682"/>
      <c r="T682"/>
      <c r="U682"/>
      <c r="V682"/>
      <c r="W682"/>
    </row>
    <row r="683" spans="16:23" ht="15.75">
      <c r="P683"/>
      <c r="Q683"/>
      <c r="R683"/>
      <c r="S683"/>
      <c r="T683"/>
      <c r="U683"/>
      <c r="V683"/>
      <c r="W683"/>
    </row>
    <row r="684" spans="16:23" ht="15.75">
      <c r="P684"/>
      <c r="Q684"/>
      <c r="R684"/>
      <c r="S684"/>
      <c r="T684"/>
      <c r="U684"/>
      <c r="V684"/>
      <c r="W684"/>
    </row>
    <row r="685" spans="16:23" ht="15.75">
      <c r="P685"/>
      <c r="Q685"/>
      <c r="R685"/>
      <c r="S685"/>
      <c r="T685"/>
      <c r="U685"/>
      <c r="V685"/>
      <c r="W685"/>
    </row>
    <row r="686" spans="16:23" ht="15.75">
      <c r="P686"/>
      <c r="Q686"/>
      <c r="R686"/>
      <c r="S686"/>
      <c r="T686"/>
      <c r="U686"/>
      <c r="V686"/>
      <c r="W686"/>
    </row>
    <row r="687" spans="16:23" ht="15.75">
      <c r="P687"/>
      <c r="Q687"/>
      <c r="R687"/>
      <c r="S687"/>
      <c r="T687"/>
      <c r="U687"/>
      <c r="V687"/>
      <c r="W687"/>
    </row>
    <row r="688" spans="16:23" ht="15.75">
      <c r="P688"/>
      <c r="Q688"/>
      <c r="R688"/>
      <c r="S688"/>
      <c r="T688"/>
      <c r="U688"/>
      <c r="V688"/>
      <c r="W688"/>
    </row>
    <row r="689" spans="16:23" ht="15.75">
      <c r="P689"/>
      <c r="Q689"/>
      <c r="R689"/>
      <c r="S689"/>
      <c r="T689"/>
      <c r="U689"/>
      <c r="V689"/>
      <c r="W689"/>
    </row>
    <row r="690" spans="16:23" ht="15.75">
      <c r="P690"/>
      <c r="Q690"/>
      <c r="R690"/>
      <c r="S690"/>
      <c r="T690"/>
      <c r="U690"/>
      <c r="V690"/>
      <c r="W690"/>
    </row>
    <row r="691" spans="16:23" ht="15.75">
      <c r="P691"/>
      <c r="Q691"/>
      <c r="R691"/>
      <c r="S691"/>
      <c r="T691"/>
      <c r="U691"/>
      <c r="V691"/>
      <c r="W691"/>
    </row>
    <row r="692" spans="16:23" ht="15.75">
      <c r="P692"/>
      <c r="Q692"/>
      <c r="R692"/>
      <c r="S692"/>
      <c r="T692"/>
      <c r="U692"/>
      <c r="V692"/>
      <c r="W692"/>
    </row>
    <row r="693" spans="16:23" ht="15.75">
      <c r="P693"/>
      <c r="Q693"/>
      <c r="R693"/>
      <c r="S693"/>
      <c r="T693"/>
      <c r="U693"/>
      <c r="V693"/>
      <c r="W693"/>
    </row>
    <row r="694" spans="16:23" ht="15.75">
      <c r="P694"/>
      <c r="Q694"/>
      <c r="R694"/>
      <c r="S694"/>
      <c r="T694"/>
      <c r="U694"/>
      <c r="V694"/>
      <c r="W694"/>
    </row>
    <row r="695" spans="16:23" ht="15.75">
      <c r="P695"/>
      <c r="Q695"/>
      <c r="R695"/>
      <c r="S695"/>
      <c r="T695"/>
      <c r="U695"/>
      <c r="V695"/>
      <c r="W695"/>
    </row>
    <row r="696" spans="16:23" ht="15.75">
      <c r="P696"/>
      <c r="Q696"/>
      <c r="R696"/>
      <c r="S696"/>
      <c r="T696"/>
      <c r="U696"/>
      <c r="V696"/>
      <c r="W696"/>
    </row>
    <row r="697" spans="16:23" ht="15.75">
      <c r="P697"/>
      <c r="Q697"/>
      <c r="R697"/>
      <c r="S697"/>
      <c r="T697"/>
      <c r="U697"/>
      <c r="V697"/>
      <c r="W697"/>
    </row>
    <row r="698" spans="16:23" ht="15.75">
      <c r="P698"/>
      <c r="Q698"/>
      <c r="R698"/>
      <c r="S698"/>
      <c r="T698"/>
      <c r="U698"/>
      <c r="V698"/>
      <c r="W698"/>
    </row>
    <row r="699" spans="16:23" ht="15.75">
      <c r="P699"/>
      <c r="Q699"/>
      <c r="R699"/>
      <c r="S699"/>
      <c r="T699"/>
      <c r="U699"/>
      <c r="V699"/>
      <c r="W699"/>
    </row>
    <row r="700" spans="16:23" ht="15.75">
      <c r="P700"/>
      <c r="Q700"/>
      <c r="R700"/>
      <c r="S700"/>
      <c r="T700"/>
      <c r="U700"/>
      <c r="V700"/>
      <c r="W700"/>
    </row>
    <row r="701" spans="16:23" ht="15.75">
      <c r="P701"/>
      <c r="Q701"/>
      <c r="R701"/>
      <c r="S701"/>
      <c r="T701"/>
      <c r="U701"/>
      <c r="V701"/>
      <c r="W701"/>
    </row>
    <row r="702" spans="16:23" ht="15.75">
      <c r="P702"/>
      <c r="Q702"/>
      <c r="R702"/>
      <c r="S702"/>
      <c r="T702"/>
      <c r="U702"/>
      <c r="V702"/>
      <c r="W702"/>
    </row>
    <row r="703" spans="16:23" ht="15.75">
      <c r="P703"/>
      <c r="Q703"/>
      <c r="R703"/>
      <c r="S703"/>
      <c r="T703"/>
      <c r="U703"/>
      <c r="V703"/>
      <c r="W703"/>
    </row>
    <row r="704" spans="16:23" ht="15.75">
      <c r="P704"/>
      <c r="Q704"/>
      <c r="R704"/>
      <c r="S704"/>
      <c r="T704"/>
      <c r="U704"/>
      <c r="V704"/>
      <c r="W704"/>
    </row>
    <row r="705" spans="16:23" ht="15.75">
      <c r="P705"/>
      <c r="Q705"/>
      <c r="R705"/>
      <c r="S705"/>
      <c r="T705"/>
      <c r="U705"/>
      <c r="V705"/>
      <c r="W705"/>
    </row>
    <row r="706" spans="16:23" ht="15.75">
      <c r="P706"/>
      <c r="Q706"/>
      <c r="R706"/>
      <c r="S706"/>
      <c r="T706"/>
      <c r="U706"/>
      <c r="V706"/>
      <c r="W706"/>
    </row>
    <row r="707" spans="16:23" ht="15.75">
      <c r="P707"/>
      <c r="Q707"/>
      <c r="R707"/>
      <c r="S707"/>
      <c r="T707"/>
      <c r="U707"/>
      <c r="V707"/>
      <c r="W707"/>
    </row>
    <row r="708" spans="16:23" ht="15.75">
      <c r="P708"/>
      <c r="Q708"/>
      <c r="R708"/>
      <c r="S708"/>
      <c r="T708"/>
      <c r="U708"/>
      <c r="V708"/>
      <c r="W708"/>
    </row>
    <row r="709" spans="16:23" ht="15.75">
      <c r="P709"/>
      <c r="Q709"/>
      <c r="R709"/>
      <c r="S709"/>
      <c r="T709"/>
      <c r="U709"/>
      <c r="V709"/>
      <c r="W709"/>
    </row>
    <row r="710" spans="16:23" ht="15.75">
      <c r="P710"/>
      <c r="Q710"/>
      <c r="R710"/>
      <c r="S710"/>
      <c r="T710"/>
      <c r="U710"/>
      <c r="V710"/>
      <c r="W710"/>
    </row>
    <row r="711" spans="16:23" ht="15.75">
      <c r="P711"/>
      <c r="Q711"/>
      <c r="R711"/>
      <c r="S711"/>
      <c r="T711"/>
      <c r="U711"/>
      <c r="V711"/>
      <c r="W711"/>
    </row>
    <row r="712" spans="16:23" ht="15.75">
      <c r="P712"/>
      <c r="Q712"/>
      <c r="R712"/>
      <c r="S712"/>
      <c r="T712"/>
      <c r="U712"/>
      <c r="V712"/>
      <c r="W712"/>
    </row>
    <row r="713" spans="16:23" ht="15.75">
      <c r="P713"/>
      <c r="Q713"/>
      <c r="R713"/>
      <c r="S713"/>
      <c r="T713"/>
      <c r="U713"/>
      <c r="V713"/>
      <c r="W713"/>
    </row>
    <row r="714" spans="16:23" ht="15.75">
      <c r="P714"/>
      <c r="Q714"/>
      <c r="R714"/>
      <c r="S714"/>
      <c r="T714"/>
      <c r="U714"/>
      <c r="V714"/>
      <c r="W714"/>
    </row>
    <row r="715" spans="16:23" ht="15.75">
      <c r="P715"/>
      <c r="Q715"/>
      <c r="R715"/>
      <c r="S715"/>
      <c r="T715"/>
      <c r="U715"/>
      <c r="V715"/>
      <c r="W715"/>
    </row>
    <row r="716" spans="16:23" ht="15.75">
      <c r="P716"/>
      <c r="Q716"/>
      <c r="R716"/>
      <c r="S716"/>
      <c r="T716"/>
      <c r="U716"/>
      <c r="V716"/>
      <c r="W716"/>
    </row>
    <row r="717" spans="16:23" ht="15.75">
      <c r="P717"/>
      <c r="Q717"/>
      <c r="R717"/>
      <c r="S717"/>
      <c r="T717"/>
      <c r="U717"/>
      <c r="V717"/>
      <c r="W717"/>
    </row>
    <row r="718" spans="16:23" ht="15.75">
      <c r="P718"/>
      <c r="Q718"/>
      <c r="R718"/>
      <c r="S718"/>
      <c r="T718"/>
      <c r="U718"/>
      <c r="V718"/>
      <c r="W718"/>
    </row>
    <row r="719" spans="16:23" ht="15.75">
      <c r="P719"/>
      <c r="Q719"/>
      <c r="R719"/>
      <c r="S719"/>
      <c r="T719"/>
      <c r="U719"/>
      <c r="V719"/>
      <c r="W719"/>
    </row>
    <row r="720" spans="16:23" ht="15.75">
      <c r="P720"/>
      <c r="Q720"/>
      <c r="R720"/>
      <c r="S720"/>
      <c r="T720"/>
      <c r="U720"/>
      <c r="V720"/>
      <c r="W720"/>
    </row>
    <row r="721" spans="16:23" ht="15.75">
      <c r="P721"/>
      <c r="Q721"/>
      <c r="R721"/>
      <c r="S721"/>
      <c r="T721"/>
      <c r="U721"/>
      <c r="V721"/>
      <c r="W721"/>
    </row>
    <row r="722" spans="16:23" ht="15.75">
      <c r="P722"/>
      <c r="Q722"/>
      <c r="R722"/>
      <c r="S722"/>
      <c r="T722"/>
      <c r="U722"/>
      <c r="V722"/>
      <c r="W722"/>
    </row>
    <row r="723" spans="16:23" ht="15.75">
      <c r="P723"/>
      <c r="Q723"/>
      <c r="R723"/>
      <c r="S723"/>
      <c r="T723"/>
      <c r="U723"/>
      <c r="V723"/>
      <c r="W723"/>
    </row>
    <row r="724" spans="16:23" ht="15.75">
      <c r="P724"/>
      <c r="Q724"/>
      <c r="R724"/>
      <c r="S724"/>
      <c r="T724"/>
      <c r="U724"/>
      <c r="V724"/>
      <c r="W724"/>
    </row>
    <row r="725" spans="16:23" ht="15.75">
      <c r="P725"/>
      <c r="Q725"/>
      <c r="R725"/>
      <c r="S725"/>
      <c r="T725"/>
      <c r="U725"/>
      <c r="V725"/>
      <c r="W725"/>
    </row>
    <row r="726" spans="16:23" ht="15.75">
      <c r="P726"/>
      <c r="Q726"/>
      <c r="R726"/>
      <c r="S726"/>
      <c r="T726"/>
      <c r="U726"/>
      <c r="V726"/>
      <c r="W726"/>
    </row>
    <row r="727" spans="16:23" ht="15.75">
      <c r="P727"/>
      <c r="Q727"/>
      <c r="R727"/>
      <c r="S727"/>
      <c r="T727"/>
      <c r="U727"/>
      <c r="V727"/>
      <c r="W727"/>
    </row>
    <row r="728" spans="16:23" ht="15.75">
      <c r="P728"/>
      <c r="Q728"/>
      <c r="R728"/>
      <c r="S728"/>
      <c r="T728"/>
      <c r="U728"/>
      <c r="V728"/>
      <c r="W728"/>
    </row>
    <row r="729" spans="16:23" ht="15.75">
      <c r="P729"/>
      <c r="Q729"/>
      <c r="R729"/>
      <c r="S729"/>
      <c r="T729"/>
      <c r="U729"/>
      <c r="V729"/>
      <c r="W729"/>
    </row>
    <row r="730" spans="16:23" ht="15.75">
      <c r="P730"/>
      <c r="Q730"/>
      <c r="R730"/>
      <c r="S730"/>
      <c r="T730"/>
      <c r="U730"/>
      <c r="V730"/>
      <c r="W730"/>
    </row>
    <row r="731" spans="16:23" ht="15.75">
      <c r="P731"/>
      <c r="Q731"/>
      <c r="R731"/>
      <c r="S731"/>
      <c r="T731"/>
      <c r="U731"/>
      <c r="V731"/>
      <c r="W731"/>
    </row>
    <row r="732" spans="16:23" ht="15.75">
      <c r="P732"/>
      <c r="Q732"/>
      <c r="R732"/>
      <c r="S732"/>
      <c r="T732"/>
      <c r="U732"/>
      <c r="V732"/>
      <c r="W732"/>
    </row>
    <row r="733" spans="16:23" ht="15.75">
      <c r="P733"/>
      <c r="Q733"/>
      <c r="R733"/>
      <c r="S733"/>
      <c r="T733"/>
      <c r="U733"/>
      <c r="V733"/>
      <c r="W733"/>
    </row>
    <row r="734" spans="16:23" ht="15.75">
      <c r="P734"/>
      <c r="Q734"/>
      <c r="R734"/>
      <c r="S734"/>
      <c r="T734"/>
      <c r="U734"/>
      <c r="V734"/>
      <c r="W734"/>
    </row>
    <row r="735" spans="16:23" ht="15.75">
      <c r="P735"/>
      <c r="Q735"/>
      <c r="R735"/>
      <c r="S735"/>
      <c r="T735"/>
      <c r="U735"/>
      <c r="V735"/>
      <c r="W735"/>
    </row>
    <row r="736" spans="16:23" ht="15.75">
      <c r="P736"/>
      <c r="Q736"/>
      <c r="R736"/>
      <c r="S736"/>
      <c r="T736"/>
      <c r="U736"/>
      <c r="V736"/>
      <c r="W736"/>
    </row>
    <row r="737" spans="16:23" ht="15.75">
      <c r="P737"/>
      <c r="Q737"/>
      <c r="R737"/>
      <c r="S737"/>
      <c r="T737"/>
      <c r="U737"/>
      <c r="V737"/>
      <c r="W737"/>
    </row>
    <row r="738" spans="16:23" ht="15.75">
      <c r="P738"/>
      <c r="Q738"/>
      <c r="R738"/>
      <c r="S738"/>
      <c r="T738"/>
      <c r="U738"/>
      <c r="V738"/>
      <c r="W738"/>
    </row>
    <row r="739" spans="16:23" ht="15.75">
      <c r="P739"/>
      <c r="Q739"/>
      <c r="R739"/>
      <c r="S739"/>
      <c r="T739"/>
      <c r="U739"/>
      <c r="V739"/>
      <c r="W739"/>
    </row>
    <row r="740" spans="16:23" ht="15.75">
      <c r="P740"/>
      <c r="Q740"/>
      <c r="R740"/>
      <c r="S740"/>
      <c r="T740"/>
      <c r="U740"/>
      <c r="V740"/>
      <c r="W740"/>
    </row>
    <row r="741" spans="16:23" ht="15.75">
      <c r="P741"/>
      <c r="Q741"/>
      <c r="R741"/>
      <c r="S741"/>
      <c r="T741"/>
      <c r="U741"/>
      <c r="V741"/>
      <c r="W741"/>
    </row>
    <row r="742" spans="16:23" ht="15.75">
      <c r="P742"/>
      <c r="Q742"/>
      <c r="R742"/>
      <c r="S742"/>
      <c r="T742"/>
      <c r="U742"/>
      <c r="V742"/>
      <c r="W742"/>
    </row>
    <row r="743" spans="16:23" ht="15.75">
      <c r="P743"/>
      <c r="Q743"/>
      <c r="R743"/>
      <c r="S743"/>
      <c r="T743"/>
      <c r="U743"/>
      <c r="V743"/>
      <c r="W743"/>
    </row>
    <row r="744" spans="16:23" ht="15.75">
      <c r="P744"/>
      <c r="Q744"/>
      <c r="R744"/>
      <c r="S744"/>
      <c r="T744"/>
      <c r="U744"/>
      <c r="V744"/>
      <c r="W744"/>
    </row>
    <row r="745" spans="16:23" ht="15.75">
      <c r="P745"/>
      <c r="Q745"/>
      <c r="R745"/>
      <c r="S745"/>
      <c r="T745"/>
      <c r="U745"/>
      <c r="V745"/>
      <c r="W745"/>
    </row>
    <row r="746" spans="16:23" ht="15.75">
      <c r="P746"/>
      <c r="Q746"/>
      <c r="R746"/>
      <c r="S746"/>
      <c r="T746"/>
      <c r="U746"/>
      <c r="V746"/>
      <c r="W746"/>
    </row>
    <row r="747" spans="16:23" ht="15.75">
      <c r="P747"/>
      <c r="Q747"/>
      <c r="R747"/>
      <c r="S747"/>
      <c r="T747"/>
      <c r="U747"/>
      <c r="V747"/>
      <c r="W747"/>
    </row>
    <row r="748" spans="16:23" ht="15.75">
      <c r="P748"/>
      <c r="Q748"/>
      <c r="R748"/>
      <c r="S748"/>
      <c r="T748"/>
      <c r="U748"/>
      <c r="V748"/>
      <c r="W748"/>
    </row>
    <row r="749" spans="16:23" ht="15.75">
      <c r="P749"/>
      <c r="Q749"/>
      <c r="R749"/>
      <c r="S749"/>
      <c r="T749"/>
      <c r="U749"/>
      <c r="V749"/>
      <c r="W749"/>
    </row>
    <row r="750" spans="16:23" ht="15.75">
      <c r="P750"/>
      <c r="Q750"/>
      <c r="R750"/>
      <c r="S750"/>
      <c r="T750"/>
      <c r="U750"/>
      <c r="V750"/>
      <c r="W750"/>
    </row>
    <row r="751" spans="16:23" ht="15.75">
      <c r="P751"/>
      <c r="Q751"/>
      <c r="R751"/>
      <c r="S751"/>
      <c r="T751"/>
      <c r="U751"/>
      <c r="V751"/>
      <c r="W751"/>
    </row>
    <row r="752" spans="16:23" ht="15.75">
      <c r="P752"/>
      <c r="Q752"/>
      <c r="R752"/>
      <c r="S752"/>
      <c r="T752"/>
      <c r="U752"/>
      <c r="V752"/>
      <c r="W752"/>
    </row>
    <row r="753" spans="16:23" ht="15.75">
      <c r="P753"/>
      <c r="Q753"/>
      <c r="R753"/>
      <c r="S753"/>
      <c r="T753"/>
      <c r="U753"/>
      <c r="V753"/>
      <c r="W753"/>
    </row>
    <row r="754" spans="16:23" ht="15.75">
      <c r="P754"/>
      <c r="Q754"/>
      <c r="R754"/>
      <c r="S754"/>
      <c r="T754"/>
      <c r="U754"/>
      <c r="V754"/>
      <c r="W754"/>
    </row>
    <row r="755" spans="16:23" ht="15.75">
      <c r="P755"/>
      <c r="Q755"/>
      <c r="R755"/>
      <c r="S755"/>
      <c r="T755"/>
      <c r="U755"/>
      <c r="V755"/>
      <c r="W755"/>
    </row>
    <row r="756" spans="16:23" ht="15.75">
      <c r="P756"/>
      <c r="Q756"/>
      <c r="R756"/>
      <c r="S756"/>
      <c r="T756"/>
      <c r="U756"/>
      <c r="V756"/>
      <c r="W756"/>
    </row>
    <row r="757" spans="16:23" ht="15.75">
      <c r="P757"/>
      <c r="Q757"/>
      <c r="R757"/>
      <c r="S757"/>
      <c r="T757"/>
      <c r="U757"/>
      <c r="V757"/>
      <c r="W757"/>
    </row>
    <row r="758" spans="16:23" ht="15.75">
      <c r="P758"/>
      <c r="Q758"/>
      <c r="R758"/>
      <c r="S758"/>
      <c r="T758"/>
      <c r="U758"/>
      <c r="V758"/>
      <c r="W758"/>
    </row>
    <row r="759" spans="16:23" ht="15.75">
      <c r="P759"/>
      <c r="Q759"/>
      <c r="R759"/>
      <c r="S759"/>
      <c r="T759"/>
      <c r="U759"/>
      <c r="V759"/>
      <c r="W759"/>
    </row>
    <row r="760" spans="16:23" ht="15.75">
      <c r="P760"/>
      <c r="Q760"/>
      <c r="R760"/>
      <c r="S760"/>
      <c r="T760"/>
      <c r="U760"/>
      <c r="V760"/>
      <c r="W760"/>
    </row>
    <row r="761" spans="16:23" ht="15.75">
      <c r="P761"/>
      <c r="Q761"/>
      <c r="R761"/>
      <c r="S761"/>
      <c r="T761"/>
      <c r="U761"/>
      <c r="V761"/>
      <c r="W761"/>
    </row>
    <row r="762" spans="16:23" ht="15.75">
      <c r="P762"/>
      <c r="Q762"/>
      <c r="R762"/>
      <c r="S762"/>
      <c r="T762"/>
      <c r="U762"/>
      <c r="V762"/>
      <c r="W762"/>
    </row>
    <row r="763" spans="16:23" ht="15.75">
      <c r="P763"/>
      <c r="Q763"/>
      <c r="R763"/>
      <c r="S763"/>
      <c r="T763"/>
      <c r="U763"/>
      <c r="V763"/>
      <c r="W763"/>
    </row>
    <row r="764" spans="16:23" ht="15.75">
      <c r="P764"/>
      <c r="Q764"/>
      <c r="R764"/>
      <c r="S764"/>
      <c r="T764"/>
      <c r="U764"/>
      <c r="V764"/>
      <c r="W764"/>
    </row>
    <row r="765" spans="16:23" ht="15.75">
      <c r="P765"/>
      <c r="Q765"/>
      <c r="R765"/>
      <c r="S765"/>
      <c r="T765"/>
      <c r="U765"/>
      <c r="V765"/>
      <c r="W765"/>
    </row>
    <row r="766" spans="16:23" ht="15.75">
      <c r="P766"/>
      <c r="Q766"/>
      <c r="R766"/>
      <c r="S766"/>
      <c r="T766"/>
      <c r="U766"/>
      <c r="V766"/>
      <c r="W766"/>
    </row>
    <row r="767" spans="16:23" ht="15.75">
      <c r="P767"/>
      <c r="Q767"/>
      <c r="R767"/>
      <c r="S767"/>
      <c r="T767"/>
      <c r="U767"/>
      <c r="V767"/>
      <c r="W767"/>
    </row>
    <row r="768" spans="16:23" ht="15.75">
      <c r="P768"/>
      <c r="Q768"/>
      <c r="R768"/>
      <c r="S768"/>
      <c r="T768"/>
      <c r="U768"/>
      <c r="V768"/>
      <c r="W768"/>
    </row>
    <row r="769" spans="16:23" ht="15.75">
      <c r="P769"/>
      <c r="Q769"/>
      <c r="R769"/>
      <c r="S769"/>
      <c r="T769"/>
      <c r="U769"/>
      <c r="V769"/>
      <c r="W769"/>
    </row>
    <row r="770" spans="16:23" ht="15.75">
      <c r="P770"/>
      <c r="Q770"/>
      <c r="R770"/>
      <c r="S770"/>
      <c r="T770"/>
      <c r="U770"/>
      <c r="V770"/>
      <c r="W770"/>
    </row>
    <row r="771" spans="16:23" ht="15.75">
      <c r="P771"/>
      <c r="Q771"/>
      <c r="R771"/>
      <c r="S771"/>
      <c r="T771"/>
      <c r="U771"/>
      <c r="V771"/>
      <c r="W771"/>
    </row>
    <row r="772" spans="16:23" ht="15.75">
      <c r="P772"/>
      <c r="Q772"/>
      <c r="R772"/>
      <c r="S772"/>
      <c r="T772"/>
      <c r="U772"/>
      <c r="V772"/>
      <c r="W772"/>
    </row>
    <row r="773" spans="16:23" ht="15.75">
      <c r="P773"/>
      <c r="Q773"/>
      <c r="R773"/>
      <c r="S773"/>
      <c r="T773"/>
      <c r="U773"/>
      <c r="V773"/>
      <c r="W773"/>
    </row>
    <row r="774" spans="16:23" ht="15.75">
      <c r="P774"/>
      <c r="Q774"/>
      <c r="R774"/>
      <c r="S774"/>
      <c r="T774"/>
      <c r="U774"/>
      <c r="V774"/>
      <c r="W774"/>
    </row>
    <row r="775" spans="16:23" ht="15.75">
      <c r="P775"/>
      <c r="Q775"/>
      <c r="R775"/>
      <c r="S775"/>
      <c r="T775"/>
      <c r="U775"/>
      <c r="V775"/>
      <c r="W775"/>
    </row>
    <row r="776" spans="16:23" ht="15.75">
      <c r="P776"/>
      <c r="Q776"/>
      <c r="R776"/>
      <c r="S776"/>
      <c r="T776"/>
      <c r="U776"/>
      <c r="V776"/>
      <c r="W776"/>
    </row>
    <row r="777" spans="16:23" ht="15.75">
      <c r="P777"/>
      <c r="Q777"/>
      <c r="R777"/>
      <c r="S777"/>
      <c r="T777"/>
      <c r="U777"/>
      <c r="V777"/>
      <c r="W777"/>
    </row>
    <row r="778" spans="16:23" ht="15.75">
      <c r="P778"/>
      <c r="Q778"/>
      <c r="R778"/>
      <c r="S778"/>
      <c r="T778"/>
      <c r="U778"/>
      <c r="V778"/>
      <c r="W778"/>
    </row>
    <row r="779" spans="16:23" ht="15.75">
      <c r="P779"/>
      <c r="Q779"/>
      <c r="R779"/>
      <c r="S779"/>
      <c r="T779"/>
      <c r="U779"/>
      <c r="V779"/>
      <c r="W779"/>
    </row>
    <row r="780" spans="16:23" ht="15.75">
      <c r="P780"/>
      <c r="Q780"/>
      <c r="R780"/>
      <c r="S780"/>
      <c r="T780"/>
      <c r="U780"/>
      <c r="V780"/>
      <c r="W780"/>
    </row>
    <row r="781" spans="16:23" ht="15.75">
      <c r="P781"/>
      <c r="Q781"/>
      <c r="R781"/>
      <c r="S781"/>
      <c r="T781"/>
      <c r="U781"/>
      <c r="V781"/>
      <c r="W781"/>
    </row>
    <row r="782" spans="16:23" ht="15.75">
      <c r="P782"/>
      <c r="Q782"/>
      <c r="R782"/>
      <c r="S782"/>
      <c r="T782"/>
      <c r="U782"/>
      <c r="V782"/>
      <c r="W782"/>
    </row>
    <row r="783" spans="16:23" ht="15.75">
      <c r="P783"/>
      <c r="Q783"/>
      <c r="R783"/>
      <c r="S783"/>
      <c r="T783"/>
      <c r="U783"/>
      <c r="V783"/>
      <c r="W783"/>
    </row>
    <row r="784" spans="16:23" ht="15.75">
      <c r="P784"/>
      <c r="Q784"/>
      <c r="R784"/>
      <c r="S784"/>
      <c r="T784"/>
      <c r="U784"/>
      <c r="V784"/>
      <c r="W784"/>
    </row>
    <row r="785" spans="16:23" ht="15.75">
      <c r="P785"/>
      <c r="Q785"/>
      <c r="R785"/>
      <c r="S785"/>
      <c r="T785"/>
      <c r="U785"/>
      <c r="V785"/>
      <c r="W785"/>
    </row>
    <row r="786" spans="16:23" ht="15.75">
      <c r="P786"/>
      <c r="Q786"/>
      <c r="R786"/>
      <c r="S786"/>
      <c r="T786"/>
      <c r="U786"/>
      <c r="V786"/>
      <c r="W786"/>
    </row>
    <row r="787" spans="16:23" ht="15.75">
      <c r="P787"/>
      <c r="Q787"/>
      <c r="R787"/>
      <c r="S787"/>
      <c r="T787"/>
      <c r="U787"/>
      <c r="V787"/>
      <c r="W787"/>
    </row>
    <row r="788" spans="16:23" ht="15.75">
      <c r="P788"/>
      <c r="Q788"/>
      <c r="R788"/>
      <c r="S788"/>
      <c r="T788"/>
      <c r="U788"/>
      <c r="V788"/>
      <c r="W788"/>
    </row>
    <row r="789" spans="16:23" ht="15.75">
      <c r="P789"/>
      <c r="Q789"/>
      <c r="R789"/>
      <c r="S789"/>
      <c r="T789"/>
      <c r="U789"/>
      <c r="V789"/>
      <c r="W789"/>
    </row>
    <row r="790" spans="16:23" ht="15.75">
      <c r="P790"/>
      <c r="Q790"/>
      <c r="R790"/>
      <c r="S790"/>
      <c r="T790"/>
      <c r="U790"/>
      <c r="V790"/>
      <c r="W790"/>
    </row>
    <row r="791" spans="16:23" ht="15.75">
      <c r="P791"/>
      <c r="Q791"/>
      <c r="R791"/>
      <c r="S791"/>
      <c r="T791"/>
      <c r="U791"/>
      <c r="V791"/>
      <c r="W791"/>
    </row>
    <row r="792" spans="16:23" ht="15.75">
      <c r="P792"/>
      <c r="Q792"/>
      <c r="R792"/>
      <c r="S792"/>
      <c r="T792"/>
      <c r="U792"/>
      <c r="V792"/>
      <c r="W792"/>
    </row>
    <row r="793" spans="16:23" ht="15.75">
      <c r="P793"/>
      <c r="Q793"/>
      <c r="R793"/>
      <c r="S793"/>
      <c r="T793"/>
      <c r="U793"/>
      <c r="V793"/>
      <c r="W793"/>
    </row>
    <row r="794" spans="16:23" ht="15.75">
      <c r="P794"/>
      <c r="Q794"/>
      <c r="R794"/>
      <c r="S794"/>
      <c r="T794"/>
      <c r="U794"/>
      <c r="V794"/>
      <c r="W794"/>
    </row>
    <row r="795" spans="16:23" ht="15.75">
      <c r="P795"/>
      <c r="Q795"/>
      <c r="R795"/>
      <c r="S795"/>
      <c r="T795"/>
      <c r="U795"/>
      <c r="V795"/>
      <c r="W795"/>
    </row>
    <row r="796" spans="16:23" ht="15.75">
      <c r="P796"/>
      <c r="Q796"/>
      <c r="R796"/>
      <c r="S796"/>
      <c r="T796"/>
      <c r="U796"/>
      <c r="V796"/>
      <c r="W796"/>
    </row>
    <row r="797" spans="16:23" ht="15.75">
      <c r="P797"/>
      <c r="Q797"/>
      <c r="R797"/>
      <c r="S797"/>
      <c r="T797"/>
      <c r="U797"/>
      <c r="V797"/>
      <c r="W797"/>
    </row>
    <row r="798" spans="16:23" ht="15.75">
      <c r="P798"/>
      <c r="Q798"/>
      <c r="R798"/>
      <c r="S798"/>
      <c r="T798"/>
      <c r="U798"/>
      <c r="V798"/>
      <c r="W798"/>
    </row>
    <row r="799" spans="16:23" ht="15.75">
      <c r="P799"/>
      <c r="Q799"/>
      <c r="R799"/>
      <c r="S799"/>
      <c r="T799"/>
      <c r="U799"/>
      <c r="V799"/>
      <c r="W799"/>
    </row>
    <row r="800" spans="16:23" ht="15.75">
      <c r="P800"/>
      <c r="Q800"/>
      <c r="R800"/>
      <c r="S800"/>
      <c r="T800"/>
      <c r="U800"/>
      <c r="V800"/>
      <c r="W800"/>
    </row>
    <row r="801" spans="16:23" ht="15.75">
      <c r="P801"/>
      <c r="Q801"/>
      <c r="R801"/>
      <c r="S801"/>
      <c r="T801"/>
      <c r="U801"/>
      <c r="V801"/>
      <c r="W801"/>
    </row>
    <row r="802" spans="16:23" ht="15.75">
      <c r="P802"/>
      <c r="Q802"/>
      <c r="R802"/>
      <c r="S802"/>
      <c r="T802"/>
      <c r="U802"/>
      <c r="V802"/>
      <c r="W802"/>
    </row>
    <row r="803" spans="16:23" ht="15.75">
      <c r="P803"/>
      <c r="Q803"/>
      <c r="R803"/>
      <c r="S803"/>
      <c r="T803"/>
      <c r="U803"/>
      <c r="V803"/>
      <c r="W803"/>
    </row>
    <row r="804" spans="16:23" ht="15.75">
      <c r="P804"/>
      <c r="Q804"/>
      <c r="R804"/>
      <c r="S804"/>
      <c r="T804"/>
      <c r="U804"/>
      <c r="V804"/>
      <c r="W804"/>
    </row>
    <row r="805" spans="16:23" ht="15.75">
      <c r="P805"/>
      <c r="Q805"/>
      <c r="R805"/>
      <c r="S805"/>
      <c r="T805"/>
      <c r="U805"/>
      <c r="V805"/>
      <c r="W805"/>
    </row>
    <row r="806" spans="16:23" ht="15.75">
      <c r="P806"/>
      <c r="Q806"/>
      <c r="R806"/>
      <c r="S806"/>
      <c r="T806"/>
      <c r="U806"/>
      <c r="V806"/>
      <c r="W806"/>
    </row>
    <row r="807" spans="16:23" ht="15.75">
      <c r="P807"/>
      <c r="Q807"/>
      <c r="R807"/>
      <c r="S807"/>
      <c r="T807"/>
      <c r="U807"/>
      <c r="V807"/>
      <c r="W807"/>
    </row>
    <row r="808" spans="16:23" ht="15.75">
      <c r="P808"/>
      <c r="Q808"/>
      <c r="R808"/>
      <c r="S808"/>
      <c r="T808"/>
      <c r="U808"/>
      <c r="V808"/>
      <c r="W808"/>
    </row>
    <row r="809" spans="16:23" ht="15.75">
      <c r="P809"/>
      <c r="Q809"/>
      <c r="R809"/>
      <c r="S809"/>
      <c r="T809"/>
      <c r="U809"/>
      <c r="V809"/>
      <c r="W809"/>
    </row>
    <row r="810" spans="16:23" ht="15.75">
      <c r="P810"/>
      <c r="Q810"/>
      <c r="R810"/>
      <c r="S810"/>
      <c r="T810"/>
      <c r="U810"/>
      <c r="V810"/>
      <c r="W810"/>
    </row>
    <row r="811" spans="16:23" ht="15.75">
      <c r="P811"/>
      <c r="Q811"/>
      <c r="R811"/>
      <c r="S811"/>
      <c r="T811"/>
      <c r="U811"/>
      <c r="V811"/>
      <c r="W811"/>
    </row>
    <row r="812" spans="16:23" ht="15.75">
      <c r="P812"/>
      <c r="Q812"/>
      <c r="R812"/>
      <c r="S812"/>
      <c r="T812"/>
      <c r="U812"/>
      <c r="V812"/>
      <c r="W812"/>
    </row>
    <row r="813" spans="16:23" ht="15.75">
      <c r="P813"/>
      <c r="Q813"/>
      <c r="R813"/>
      <c r="S813"/>
      <c r="T813"/>
      <c r="U813"/>
      <c r="V813"/>
      <c r="W813"/>
    </row>
    <row r="814" spans="16:23" ht="15.75">
      <c r="P814"/>
      <c r="Q814"/>
      <c r="R814"/>
      <c r="S814"/>
      <c r="T814"/>
      <c r="U814"/>
      <c r="V814"/>
      <c r="W814"/>
    </row>
    <row r="815" spans="16:23" ht="15.75">
      <c r="P815"/>
      <c r="Q815"/>
      <c r="R815"/>
      <c r="S815"/>
      <c r="T815"/>
      <c r="U815"/>
      <c r="V815"/>
      <c r="W815"/>
    </row>
    <row r="816" spans="16:23" ht="15.75">
      <c r="P816"/>
      <c r="Q816"/>
      <c r="R816"/>
      <c r="S816"/>
      <c r="T816"/>
      <c r="U816"/>
      <c r="V816"/>
      <c r="W816"/>
    </row>
    <row r="817" spans="16:23" ht="15.75">
      <c r="P817"/>
      <c r="Q817"/>
      <c r="R817"/>
      <c r="S817"/>
      <c r="T817"/>
      <c r="U817"/>
      <c r="V817"/>
      <c r="W817"/>
    </row>
    <row r="818" spans="16:23" ht="15.75">
      <c r="P818"/>
      <c r="Q818"/>
      <c r="R818"/>
      <c r="S818"/>
      <c r="T818"/>
      <c r="U818"/>
      <c r="V818"/>
      <c r="W818"/>
    </row>
    <row r="819" spans="16:23" ht="15.75">
      <c r="P819"/>
      <c r="Q819"/>
      <c r="R819"/>
      <c r="S819"/>
      <c r="T819"/>
      <c r="U819"/>
      <c r="V819"/>
      <c r="W819"/>
    </row>
    <row r="820" spans="16:23" ht="15.75">
      <c r="P820"/>
      <c r="Q820"/>
      <c r="R820"/>
      <c r="S820"/>
      <c r="T820"/>
      <c r="U820"/>
      <c r="V820"/>
      <c r="W820"/>
    </row>
    <row r="821" spans="16:23" ht="15.75">
      <c r="P821"/>
      <c r="Q821"/>
      <c r="R821"/>
      <c r="S821"/>
      <c r="T821"/>
      <c r="U821"/>
      <c r="V821"/>
      <c r="W821"/>
    </row>
    <row r="822" spans="16:23" ht="15.75">
      <c r="P822"/>
      <c r="Q822"/>
      <c r="R822"/>
      <c r="S822"/>
      <c r="T822"/>
      <c r="U822"/>
      <c r="V822"/>
      <c r="W822"/>
    </row>
    <row r="823" spans="16:23" ht="15.75">
      <c r="P823"/>
      <c r="Q823"/>
      <c r="R823"/>
      <c r="S823"/>
      <c r="T823"/>
      <c r="U823"/>
      <c r="V823"/>
      <c r="W823"/>
    </row>
    <row r="824" spans="16:23" ht="15.75">
      <c r="P824"/>
      <c r="Q824"/>
      <c r="R824"/>
      <c r="S824"/>
      <c r="T824"/>
      <c r="U824"/>
      <c r="V824"/>
      <c r="W824"/>
    </row>
    <row r="825" spans="16:23" ht="15.75">
      <c r="P825"/>
      <c r="Q825"/>
      <c r="R825"/>
      <c r="S825"/>
      <c r="T825"/>
      <c r="U825"/>
      <c r="V825"/>
      <c r="W825"/>
    </row>
    <row r="826" spans="16:23" ht="15.75">
      <c r="P826"/>
      <c r="Q826"/>
      <c r="R826"/>
      <c r="S826"/>
      <c r="T826"/>
      <c r="U826"/>
      <c r="V826"/>
      <c r="W826"/>
    </row>
    <row r="827" spans="16:23" ht="15.75">
      <c r="P827"/>
      <c r="Q827"/>
      <c r="R827"/>
      <c r="S827"/>
      <c r="T827"/>
      <c r="U827"/>
      <c r="V827"/>
      <c r="W827"/>
    </row>
    <row r="828" spans="16:23" ht="15.75">
      <c r="P828"/>
      <c r="Q828"/>
      <c r="R828"/>
      <c r="S828"/>
      <c r="T828"/>
      <c r="U828"/>
      <c r="V828"/>
      <c r="W828"/>
    </row>
    <row r="829" spans="16:23" ht="15.75">
      <c r="P829"/>
      <c r="Q829"/>
      <c r="R829"/>
      <c r="S829"/>
      <c r="T829"/>
      <c r="U829"/>
      <c r="V829"/>
      <c r="W829"/>
    </row>
    <row r="830" spans="16:23" ht="15.75">
      <c r="P830"/>
      <c r="Q830"/>
      <c r="R830"/>
      <c r="S830"/>
      <c r="T830"/>
      <c r="U830"/>
      <c r="V830"/>
      <c r="W830"/>
    </row>
    <row r="831" spans="16:23" ht="15.75">
      <c r="P831"/>
      <c r="Q831"/>
      <c r="R831"/>
      <c r="S831"/>
      <c r="T831"/>
      <c r="U831"/>
      <c r="V831"/>
      <c r="W831"/>
    </row>
    <row r="832" spans="16:23" ht="15.75">
      <c r="P832"/>
      <c r="Q832"/>
      <c r="R832"/>
      <c r="S832"/>
      <c r="T832"/>
      <c r="U832"/>
      <c r="V832"/>
      <c r="W832"/>
    </row>
    <row r="833" spans="16:23" ht="15.75">
      <c r="P833"/>
      <c r="Q833"/>
      <c r="R833"/>
      <c r="S833"/>
      <c r="T833"/>
      <c r="U833"/>
      <c r="V833"/>
      <c r="W833"/>
    </row>
    <row r="834" spans="16:23" ht="15.75">
      <c r="P834"/>
      <c r="Q834"/>
      <c r="R834"/>
      <c r="S834"/>
      <c r="T834"/>
      <c r="U834"/>
      <c r="V834"/>
      <c r="W834"/>
    </row>
    <row r="835" spans="16:23" ht="15.75">
      <c r="P835"/>
      <c r="Q835"/>
      <c r="R835"/>
      <c r="S835"/>
      <c r="T835"/>
      <c r="U835"/>
      <c r="V835"/>
      <c r="W835"/>
    </row>
    <row r="836" spans="16:23" ht="15.75">
      <c r="P836"/>
      <c r="Q836"/>
      <c r="R836"/>
      <c r="S836"/>
      <c r="T836"/>
      <c r="U836"/>
      <c r="V836"/>
      <c r="W836"/>
    </row>
    <row r="837" spans="16:23" ht="15.75">
      <c r="P837"/>
      <c r="Q837"/>
      <c r="R837"/>
      <c r="S837"/>
      <c r="T837"/>
      <c r="U837"/>
      <c r="V837"/>
      <c r="W837"/>
    </row>
    <row r="838" spans="16:23" ht="15.75">
      <c r="P838"/>
      <c r="Q838"/>
      <c r="R838"/>
      <c r="S838"/>
      <c r="T838"/>
      <c r="U838"/>
      <c r="V838"/>
      <c r="W838"/>
    </row>
    <row r="839" spans="16:23" ht="15.75">
      <c r="P839"/>
      <c r="Q839"/>
      <c r="R839"/>
      <c r="S839"/>
      <c r="T839"/>
      <c r="U839"/>
      <c r="V839"/>
      <c r="W839"/>
    </row>
    <row r="840" spans="16:23" ht="15.75">
      <c r="P840"/>
      <c r="Q840"/>
      <c r="R840"/>
      <c r="S840"/>
      <c r="T840"/>
      <c r="U840"/>
      <c r="V840"/>
      <c r="W840"/>
    </row>
    <row r="841" spans="16:23" ht="15.75">
      <c r="P841"/>
      <c r="Q841"/>
      <c r="R841"/>
      <c r="S841"/>
      <c r="T841"/>
      <c r="U841"/>
      <c r="V841"/>
      <c r="W841"/>
    </row>
    <row r="842" spans="16:23" ht="15.75">
      <c r="P842"/>
      <c r="Q842"/>
      <c r="R842"/>
      <c r="S842"/>
      <c r="T842"/>
      <c r="U842"/>
      <c r="V842"/>
      <c r="W842"/>
    </row>
    <row r="843" spans="16:23" ht="15.75">
      <c r="P843"/>
      <c r="Q843"/>
      <c r="R843"/>
      <c r="S843"/>
      <c r="T843"/>
      <c r="U843"/>
      <c r="V843"/>
      <c r="W843"/>
    </row>
    <row r="844" spans="16:23" ht="15.75">
      <c r="P844"/>
      <c r="Q844"/>
      <c r="R844"/>
      <c r="S844"/>
      <c r="T844"/>
      <c r="U844"/>
      <c r="V844"/>
      <c r="W844"/>
    </row>
    <row r="845" spans="16:23" ht="15.75">
      <c r="P845"/>
      <c r="Q845"/>
      <c r="R845"/>
      <c r="S845"/>
      <c r="T845"/>
      <c r="U845"/>
      <c r="V845"/>
      <c r="W845"/>
    </row>
    <row r="846" spans="16:23" ht="15.75">
      <c r="P846"/>
      <c r="Q846"/>
      <c r="R846"/>
      <c r="S846"/>
      <c r="T846"/>
      <c r="U846"/>
      <c r="V846"/>
      <c r="W846"/>
    </row>
    <row r="847" spans="16:23" ht="15.75">
      <c r="P847"/>
      <c r="Q847"/>
      <c r="R847"/>
      <c r="S847"/>
      <c r="T847"/>
      <c r="U847"/>
      <c r="V847"/>
      <c r="W847"/>
    </row>
    <row r="848" spans="16:23" ht="15.75">
      <c r="P848"/>
      <c r="Q848"/>
      <c r="R848"/>
      <c r="S848"/>
      <c r="T848"/>
      <c r="U848"/>
      <c r="V848"/>
      <c r="W848"/>
    </row>
    <row r="849" spans="16:23" ht="15.75">
      <c r="P849"/>
      <c r="Q849"/>
      <c r="R849"/>
      <c r="S849"/>
      <c r="T849"/>
      <c r="U849"/>
      <c r="V849"/>
      <c r="W849"/>
    </row>
    <row r="850" spans="16:23" ht="15.75">
      <c r="P850"/>
      <c r="Q850"/>
      <c r="R850"/>
      <c r="S850"/>
      <c r="T850"/>
      <c r="U850"/>
      <c r="V850"/>
      <c r="W850"/>
    </row>
    <row r="851" spans="16:23" ht="15.75">
      <c r="P851"/>
      <c r="Q851"/>
      <c r="R851"/>
      <c r="S851"/>
      <c r="T851"/>
      <c r="U851"/>
      <c r="V851"/>
      <c r="W851"/>
    </row>
    <row r="852" spans="16:23" ht="15.75">
      <c r="P852"/>
      <c r="Q852"/>
      <c r="R852"/>
      <c r="S852"/>
      <c r="T852"/>
      <c r="U852"/>
      <c r="V852"/>
      <c r="W852"/>
    </row>
    <row r="853" spans="16:23" ht="15.75">
      <c r="P853"/>
      <c r="Q853"/>
      <c r="R853"/>
      <c r="S853"/>
      <c r="T853"/>
      <c r="U853"/>
      <c r="V853"/>
      <c r="W853"/>
    </row>
    <row r="854" spans="16:23" ht="15.75">
      <c r="P854"/>
      <c r="Q854"/>
      <c r="R854"/>
      <c r="S854"/>
      <c r="T854"/>
      <c r="U854"/>
      <c r="V854"/>
      <c r="W854"/>
    </row>
    <row r="855" spans="16:23" ht="15.75">
      <c r="P855"/>
      <c r="Q855"/>
      <c r="R855"/>
      <c r="S855"/>
      <c r="T855"/>
      <c r="U855"/>
      <c r="V855"/>
      <c r="W855"/>
    </row>
    <row r="856" spans="16:23" ht="15.75">
      <c r="P856"/>
      <c r="Q856"/>
      <c r="R856"/>
      <c r="S856"/>
      <c r="T856"/>
      <c r="U856"/>
      <c r="V856"/>
      <c r="W856"/>
    </row>
    <row r="857" spans="16:23" ht="15.75">
      <c r="P857"/>
      <c r="Q857"/>
      <c r="R857"/>
      <c r="S857"/>
      <c r="T857"/>
      <c r="U857"/>
      <c r="V857"/>
      <c r="W857"/>
    </row>
    <row r="858" spans="16:23" ht="15.75">
      <c r="P858"/>
      <c r="Q858"/>
      <c r="R858"/>
      <c r="S858"/>
      <c r="T858"/>
      <c r="U858"/>
      <c r="V858"/>
      <c r="W858"/>
    </row>
    <row r="859" spans="16:23" ht="15.75">
      <c r="P859"/>
      <c r="Q859"/>
      <c r="R859"/>
      <c r="S859"/>
      <c r="T859"/>
      <c r="U859"/>
      <c r="V859"/>
      <c r="W859"/>
    </row>
    <row r="860" spans="16:23" ht="15.75">
      <c r="P860"/>
      <c r="Q860"/>
      <c r="R860"/>
      <c r="S860"/>
      <c r="T860"/>
      <c r="U860"/>
      <c r="V860"/>
      <c r="W860"/>
    </row>
    <row r="861" spans="16:23" ht="15.75">
      <c r="P861"/>
      <c r="Q861"/>
      <c r="R861"/>
      <c r="S861"/>
      <c r="T861"/>
      <c r="U861"/>
      <c r="V861"/>
      <c r="W861"/>
    </row>
    <row r="862" spans="16:23" ht="15.75">
      <c r="P862"/>
      <c r="Q862"/>
      <c r="R862"/>
      <c r="S862"/>
      <c r="T862"/>
      <c r="U862"/>
      <c r="V862"/>
      <c r="W862"/>
    </row>
    <row r="863" spans="16:23" ht="15.75">
      <c r="P863"/>
      <c r="Q863"/>
      <c r="R863"/>
      <c r="S863"/>
      <c r="T863"/>
      <c r="U863"/>
      <c r="V863"/>
      <c r="W863"/>
    </row>
    <row r="864" spans="16:23" ht="15.75">
      <c r="P864"/>
      <c r="Q864"/>
      <c r="R864"/>
      <c r="S864"/>
      <c r="T864"/>
      <c r="U864"/>
      <c r="V864"/>
      <c r="W864"/>
    </row>
    <row r="865" spans="16:23" ht="15.75">
      <c r="P865"/>
      <c r="Q865"/>
      <c r="R865"/>
      <c r="S865"/>
      <c r="T865"/>
      <c r="U865"/>
      <c r="V865"/>
      <c r="W865"/>
    </row>
    <row r="866" spans="16:23" ht="15.75">
      <c r="P866"/>
      <c r="Q866"/>
      <c r="R866"/>
      <c r="S866"/>
      <c r="T866"/>
      <c r="U866"/>
      <c r="V866"/>
      <c r="W866"/>
    </row>
    <row r="867" spans="16:23" ht="15.75">
      <c r="P867"/>
      <c r="Q867"/>
      <c r="R867"/>
      <c r="S867"/>
      <c r="T867"/>
      <c r="U867"/>
      <c r="V867"/>
      <c r="W867"/>
    </row>
    <row r="868" spans="16:23" ht="15.75">
      <c r="P868"/>
      <c r="Q868"/>
      <c r="R868"/>
      <c r="S868"/>
      <c r="T868"/>
      <c r="U868"/>
      <c r="V868"/>
      <c r="W868"/>
    </row>
    <row r="869" spans="16:23" ht="15.75">
      <c r="P869"/>
      <c r="Q869"/>
      <c r="R869"/>
      <c r="S869"/>
      <c r="T869"/>
      <c r="U869"/>
      <c r="V869"/>
      <c r="W869"/>
    </row>
    <row r="870" spans="16:23" ht="15.75">
      <c r="P870"/>
      <c r="Q870"/>
      <c r="R870"/>
      <c r="S870"/>
      <c r="T870"/>
      <c r="U870"/>
      <c r="V870"/>
      <c r="W870"/>
    </row>
    <row r="871" spans="16:23" ht="15.75">
      <c r="P871"/>
      <c r="Q871"/>
      <c r="R871"/>
      <c r="S871"/>
      <c r="T871"/>
      <c r="U871"/>
      <c r="V871"/>
      <c r="W871"/>
    </row>
    <row r="872" spans="16:23" ht="15.75">
      <c r="P872"/>
      <c r="Q872"/>
      <c r="R872"/>
      <c r="S872"/>
      <c r="T872"/>
      <c r="U872"/>
      <c r="V872"/>
      <c r="W872"/>
    </row>
    <row r="873" spans="16:23" ht="15.75">
      <c r="P873"/>
      <c r="Q873"/>
      <c r="R873"/>
      <c r="S873"/>
      <c r="T873"/>
      <c r="U873"/>
      <c r="V873"/>
      <c r="W873"/>
    </row>
    <row r="874" spans="16:23" ht="15.75">
      <c r="P874"/>
      <c r="Q874"/>
      <c r="R874"/>
      <c r="S874"/>
      <c r="T874"/>
      <c r="U874"/>
      <c r="V874"/>
      <c r="W874"/>
    </row>
    <row r="875" spans="16:23" ht="15.75">
      <c r="P875"/>
      <c r="Q875"/>
      <c r="R875"/>
      <c r="S875"/>
      <c r="T875"/>
      <c r="U875"/>
      <c r="V875"/>
      <c r="W875"/>
    </row>
    <row r="876" spans="16:23" ht="15.75">
      <c r="P876"/>
      <c r="Q876"/>
      <c r="R876"/>
      <c r="S876"/>
      <c r="T876"/>
      <c r="U876"/>
      <c r="V876"/>
      <c r="W876"/>
    </row>
    <row r="877" spans="16:23" ht="15.75">
      <c r="P877"/>
      <c r="Q877"/>
      <c r="R877"/>
      <c r="S877"/>
      <c r="T877"/>
      <c r="U877"/>
      <c r="V877"/>
      <c r="W877"/>
    </row>
    <row r="878" spans="16:23" ht="15.75">
      <c r="P878"/>
      <c r="Q878"/>
      <c r="R878"/>
      <c r="S878"/>
      <c r="T878"/>
      <c r="U878"/>
      <c r="V878"/>
      <c r="W878"/>
    </row>
    <row r="879" spans="16:23" ht="15.75">
      <c r="P879"/>
      <c r="Q879"/>
      <c r="R879"/>
      <c r="S879"/>
      <c r="T879"/>
      <c r="U879"/>
      <c r="V879"/>
      <c r="W879"/>
    </row>
    <row r="880" spans="16:23" ht="15.75">
      <c r="P880"/>
      <c r="Q880"/>
      <c r="R880"/>
      <c r="S880"/>
      <c r="T880"/>
      <c r="U880"/>
      <c r="V880"/>
      <c r="W880"/>
    </row>
    <row r="881" spans="16:23" ht="15.75">
      <c r="P881"/>
      <c r="Q881"/>
      <c r="R881"/>
      <c r="S881"/>
      <c r="T881"/>
      <c r="U881"/>
      <c r="V881"/>
      <c r="W881"/>
    </row>
    <row r="882" spans="16:23" ht="15.75">
      <c r="P882"/>
      <c r="Q882"/>
      <c r="R882"/>
      <c r="S882"/>
      <c r="T882"/>
      <c r="U882"/>
      <c r="V882"/>
      <c r="W882"/>
    </row>
    <row r="883" spans="16:23" ht="15.75">
      <c r="P883"/>
      <c r="Q883"/>
      <c r="R883"/>
      <c r="S883"/>
      <c r="T883"/>
      <c r="U883"/>
      <c r="V883"/>
      <c r="W883"/>
    </row>
    <row r="884" spans="16:23" ht="15.75">
      <c r="P884"/>
      <c r="Q884"/>
      <c r="R884"/>
      <c r="S884"/>
      <c r="T884"/>
      <c r="U884"/>
      <c r="V884"/>
      <c r="W884"/>
    </row>
    <row r="885" spans="16:23" ht="15.75">
      <c r="P885"/>
      <c r="Q885"/>
      <c r="R885"/>
      <c r="S885"/>
      <c r="T885"/>
      <c r="U885"/>
      <c r="V885"/>
      <c r="W885"/>
    </row>
    <row r="886" spans="16:23" ht="15.75">
      <c r="P886"/>
      <c r="Q886"/>
      <c r="R886"/>
      <c r="S886"/>
      <c r="T886"/>
      <c r="U886"/>
      <c r="V886"/>
      <c r="W886"/>
    </row>
    <row r="887" spans="16:23" ht="15.75">
      <c r="P887"/>
      <c r="Q887"/>
      <c r="R887"/>
      <c r="S887"/>
      <c r="T887"/>
      <c r="U887"/>
      <c r="V887"/>
      <c r="W887"/>
    </row>
    <row r="888" spans="16:23" ht="15.75">
      <c r="P888"/>
      <c r="Q888"/>
      <c r="R888"/>
      <c r="S888"/>
      <c r="T888"/>
      <c r="U888"/>
      <c r="V888"/>
      <c r="W888"/>
    </row>
    <row r="889" spans="16:23" ht="15.75">
      <c r="P889"/>
      <c r="Q889"/>
      <c r="R889"/>
      <c r="S889"/>
      <c r="T889"/>
      <c r="U889"/>
      <c r="V889"/>
      <c r="W889"/>
    </row>
    <row r="890" spans="16:23" ht="15.75">
      <c r="P890"/>
      <c r="Q890"/>
      <c r="R890"/>
      <c r="S890"/>
      <c r="T890"/>
      <c r="U890"/>
      <c r="V890"/>
      <c r="W890"/>
    </row>
    <row r="891" spans="16:23" ht="15.75">
      <c r="P891"/>
      <c r="Q891"/>
      <c r="R891"/>
      <c r="S891"/>
      <c r="T891"/>
      <c r="U891"/>
      <c r="V891"/>
      <c r="W891"/>
    </row>
    <row r="892" spans="16:23" ht="15.75">
      <c r="P892"/>
      <c r="Q892"/>
      <c r="R892"/>
      <c r="S892"/>
      <c r="T892"/>
      <c r="U892"/>
      <c r="V892"/>
      <c r="W892"/>
    </row>
    <row r="893" spans="16:23" ht="15.75">
      <c r="P893"/>
      <c r="Q893"/>
      <c r="R893"/>
      <c r="S893"/>
      <c r="T893"/>
      <c r="U893"/>
      <c r="V893"/>
      <c r="W893"/>
    </row>
    <row r="894" spans="16:23" ht="15.75">
      <c r="P894"/>
      <c r="Q894"/>
      <c r="R894"/>
      <c r="S894"/>
      <c r="T894"/>
      <c r="U894"/>
      <c r="V894"/>
      <c r="W894"/>
    </row>
    <row r="895" spans="16:23" ht="15.75">
      <c r="P895"/>
      <c r="Q895"/>
      <c r="R895"/>
      <c r="S895"/>
      <c r="T895"/>
      <c r="U895"/>
      <c r="V895"/>
      <c r="W895"/>
    </row>
    <row r="896" spans="16:23" ht="15.75">
      <c r="P896"/>
      <c r="Q896"/>
      <c r="R896"/>
      <c r="S896"/>
      <c r="T896"/>
      <c r="U896"/>
      <c r="V896"/>
      <c r="W896"/>
    </row>
    <row r="897" spans="16:23" ht="15.75">
      <c r="P897"/>
      <c r="Q897"/>
      <c r="R897"/>
      <c r="S897"/>
      <c r="T897"/>
      <c r="U897"/>
      <c r="V897"/>
      <c r="W897"/>
    </row>
    <row r="898" spans="16:23" ht="15.75">
      <c r="P898"/>
      <c r="Q898"/>
      <c r="R898"/>
      <c r="S898"/>
      <c r="T898"/>
      <c r="U898"/>
      <c r="V898"/>
      <c r="W898"/>
    </row>
    <row r="899" spans="16:23" ht="15.75">
      <c r="P899"/>
      <c r="Q899"/>
      <c r="R899"/>
      <c r="S899"/>
      <c r="T899"/>
      <c r="U899"/>
      <c r="V899"/>
      <c r="W899"/>
    </row>
    <row r="900" spans="16:23" ht="15.75">
      <c r="P900"/>
      <c r="Q900"/>
      <c r="R900"/>
      <c r="S900"/>
      <c r="T900"/>
      <c r="U900"/>
      <c r="V900"/>
      <c r="W900"/>
    </row>
    <row r="901" spans="16:23" ht="15.75">
      <c r="P901"/>
      <c r="Q901"/>
      <c r="R901"/>
      <c r="S901"/>
      <c r="T901"/>
      <c r="U901"/>
      <c r="V901"/>
      <c r="W901"/>
    </row>
    <row r="902" spans="16:23" ht="15.75">
      <c r="P902"/>
      <c r="Q902"/>
      <c r="R902"/>
      <c r="S902"/>
      <c r="T902"/>
      <c r="U902"/>
      <c r="V902"/>
      <c r="W902"/>
    </row>
    <row r="903" spans="16:23" ht="15.75">
      <c r="P903"/>
      <c r="Q903"/>
      <c r="R903"/>
      <c r="S903"/>
      <c r="T903"/>
      <c r="U903"/>
      <c r="V903"/>
      <c r="W903"/>
    </row>
    <row r="904" spans="16:23" ht="15.75">
      <c r="P904"/>
      <c r="Q904"/>
      <c r="R904"/>
      <c r="S904"/>
      <c r="T904"/>
      <c r="U904"/>
      <c r="V904"/>
      <c r="W904"/>
    </row>
    <row r="905" spans="16:23" ht="15.75">
      <c r="P905"/>
      <c r="Q905"/>
      <c r="R905"/>
      <c r="S905"/>
      <c r="T905"/>
      <c r="U905"/>
      <c r="V905"/>
      <c r="W905"/>
    </row>
    <row r="906" spans="16:23" ht="15.75">
      <c r="P906"/>
      <c r="Q906"/>
      <c r="R906"/>
      <c r="S906"/>
      <c r="T906"/>
      <c r="U906"/>
      <c r="V906"/>
      <c r="W906"/>
    </row>
    <row r="907" spans="16:23" ht="15.75">
      <c r="P907"/>
      <c r="Q907"/>
      <c r="R907"/>
      <c r="S907"/>
      <c r="T907"/>
      <c r="U907"/>
      <c r="V907"/>
      <c r="W907"/>
    </row>
    <row r="908" spans="16:23" ht="15.75">
      <c r="P908"/>
      <c r="Q908"/>
      <c r="R908"/>
      <c r="S908"/>
      <c r="T908"/>
      <c r="U908"/>
      <c r="V908"/>
      <c r="W908"/>
    </row>
    <row r="909" spans="16:23" ht="15.75">
      <c r="P909"/>
      <c r="Q909"/>
      <c r="R909"/>
      <c r="S909"/>
      <c r="T909"/>
      <c r="U909"/>
      <c r="V909"/>
      <c r="W909"/>
    </row>
    <row r="910" spans="16:23" ht="15.75">
      <c r="P910"/>
      <c r="Q910"/>
      <c r="R910"/>
      <c r="S910"/>
      <c r="T910"/>
      <c r="U910"/>
      <c r="V910"/>
      <c r="W910"/>
    </row>
    <row r="911" spans="16:23" ht="15.75">
      <c r="P911"/>
      <c r="Q911"/>
      <c r="R911"/>
      <c r="S911"/>
      <c r="T911"/>
      <c r="U911"/>
      <c r="V911"/>
      <c r="W911"/>
    </row>
    <row r="912" spans="16:23" ht="15.75">
      <c r="P912"/>
      <c r="Q912"/>
      <c r="R912"/>
      <c r="S912"/>
      <c r="T912"/>
      <c r="U912"/>
      <c r="V912"/>
      <c r="W912"/>
    </row>
    <row r="913" spans="16:23" ht="15.75">
      <c r="P913"/>
      <c r="Q913"/>
      <c r="R913"/>
      <c r="S913"/>
      <c r="T913"/>
      <c r="U913"/>
      <c r="V913"/>
      <c r="W913"/>
    </row>
    <row r="914" spans="16:23" ht="15.75">
      <c r="P914"/>
      <c r="Q914"/>
      <c r="R914"/>
      <c r="S914"/>
      <c r="T914"/>
      <c r="U914"/>
      <c r="V914"/>
      <c r="W914"/>
    </row>
    <row r="915" spans="16:23" ht="15.75">
      <c r="P915"/>
      <c r="Q915"/>
      <c r="R915"/>
      <c r="S915"/>
      <c r="T915"/>
      <c r="U915"/>
      <c r="V915"/>
      <c r="W915"/>
    </row>
    <row r="916" spans="16:23" ht="15.75">
      <c r="P916"/>
      <c r="Q916"/>
      <c r="R916"/>
      <c r="S916"/>
      <c r="T916"/>
      <c r="U916"/>
      <c r="V916"/>
      <c r="W916"/>
    </row>
    <row r="917" spans="16:23" ht="15.75">
      <c r="P917"/>
      <c r="Q917"/>
      <c r="R917"/>
      <c r="S917"/>
      <c r="T917"/>
      <c r="U917"/>
      <c r="V917"/>
      <c r="W917"/>
    </row>
    <row r="918" spans="16:23" ht="15.75">
      <c r="P918"/>
      <c r="Q918"/>
      <c r="R918"/>
      <c r="S918"/>
      <c r="T918"/>
      <c r="U918"/>
      <c r="V918"/>
      <c r="W918"/>
    </row>
    <row r="919" spans="16:23" ht="15.75">
      <c r="P919"/>
      <c r="Q919"/>
      <c r="R919"/>
      <c r="S919"/>
      <c r="T919"/>
      <c r="U919"/>
      <c r="V919"/>
      <c r="W919"/>
    </row>
    <row r="920" spans="16:23" ht="15.75">
      <c r="P920"/>
      <c r="Q920"/>
      <c r="R920"/>
      <c r="S920"/>
      <c r="T920"/>
      <c r="U920"/>
      <c r="V920"/>
      <c r="W920"/>
    </row>
    <row r="921" spans="16:23" ht="15.75">
      <c r="P921"/>
      <c r="Q921"/>
      <c r="R921"/>
      <c r="S921"/>
      <c r="T921"/>
      <c r="U921"/>
      <c r="V921"/>
      <c r="W921"/>
    </row>
    <row r="922" spans="16:23" ht="15.75">
      <c r="P922"/>
      <c r="Q922"/>
      <c r="R922"/>
      <c r="S922"/>
      <c r="T922"/>
      <c r="U922"/>
      <c r="V922"/>
      <c r="W922"/>
    </row>
    <row r="923" spans="16:23" ht="15.75">
      <c r="P923"/>
      <c r="Q923"/>
      <c r="R923"/>
      <c r="S923"/>
      <c r="T923"/>
      <c r="U923"/>
      <c r="V923"/>
      <c r="W923"/>
    </row>
    <row r="924" spans="16:23" ht="15.75">
      <c r="P924"/>
      <c r="Q924"/>
      <c r="R924"/>
      <c r="S924"/>
      <c r="T924"/>
      <c r="U924"/>
      <c r="V924"/>
      <c r="W924"/>
    </row>
    <row r="925" spans="16:23" ht="15.75">
      <c r="P925"/>
      <c r="Q925"/>
      <c r="R925"/>
      <c r="S925"/>
      <c r="T925"/>
      <c r="U925"/>
      <c r="V925"/>
      <c r="W925"/>
    </row>
    <row r="926" spans="16:23" ht="15.75">
      <c r="P926"/>
      <c r="Q926"/>
      <c r="R926"/>
      <c r="S926"/>
      <c r="T926"/>
      <c r="U926"/>
      <c r="V926"/>
      <c r="W926"/>
    </row>
    <row r="927" spans="16:23" ht="15.75">
      <c r="P927"/>
      <c r="Q927"/>
      <c r="R927"/>
      <c r="S927"/>
      <c r="T927"/>
      <c r="U927"/>
      <c r="V927"/>
      <c r="W927"/>
    </row>
    <row r="928" spans="16:23" ht="15.75">
      <c r="P928"/>
      <c r="Q928"/>
      <c r="R928"/>
      <c r="S928"/>
      <c r="T928"/>
      <c r="U928"/>
      <c r="V928"/>
      <c r="W928"/>
    </row>
    <row r="929" spans="16:23" ht="15.75">
      <c r="P929"/>
      <c r="Q929"/>
      <c r="R929"/>
      <c r="S929"/>
      <c r="T929"/>
      <c r="U929"/>
      <c r="V929"/>
      <c r="W929"/>
    </row>
    <row r="930" spans="16:23" ht="15.75">
      <c r="P930"/>
      <c r="Q930"/>
      <c r="R930"/>
      <c r="S930"/>
      <c r="T930"/>
      <c r="U930"/>
      <c r="V930"/>
      <c r="W930"/>
    </row>
    <row r="931" spans="16:23" ht="15.75">
      <c r="P931"/>
      <c r="Q931"/>
      <c r="R931"/>
      <c r="S931"/>
      <c r="T931"/>
      <c r="U931"/>
      <c r="V931"/>
      <c r="W931"/>
    </row>
    <row r="932" spans="16:23" ht="15.75">
      <c r="P932"/>
      <c r="Q932"/>
      <c r="R932"/>
      <c r="S932"/>
      <c r="T932"/>
      <c r="U932"/>
      <c r="V932"/>
      <c r="W932"/>
    </row>
    <row r="933" spans="16:23" ht="15.75">
      <c r="P933"/>
      <c r="Q933"/>
      <c r="R933"/>
      <c r="S933"/>
      <c r="T933"/>
      <c r="U933"/>
      <c r="V933"/>
      <c r="W933"/>
    </row>
    <row r="934" spans="16:23" ht="15.75">
      <c r="P934"/>
      <c r="Q934"/>
      <c r="R934"/>
      <c r="S934"/>
      <c r="T934"/>
      <c r="U934"/>
      <c r="V934"/>
      <c r="W934"/>
    </row>
    <row r="935" spans="16:23" ht="15.75">
      <c r="P935"/>
      <c r="Q935"/>
      <c r="R935"/>
      <c r="S935"/>
      <c r="T935"/>
      <c r="U935"/>
      <c r="V935"/>
      <c r="W935"/>
    </row>
    <row r="936" spans="16:23" ht="15.75">
      <c r="P936"/>
      <c r="Q936"/>
      <c r="R936"/>
      <c r="S936"/>
      <c r="T936"/>
      <c r="U936"/>
      <c r="V936"/>
      <c r="W936"/>
    </row>
    <row r="937" spans="16:23" ht="15.75">
      <c r="P937"/>
      <c r="Q937"/>
      <c r="R937"/>
      <c r="S937"/>
      <c r="T937"/>
      <c r="U937"/>
      <c r="V937"/>
      <c r="W937"/>
    </row>
    <row r="938" spans="16:23" ht="15.75">
      <c r="P938"/>
      <c r="Q938"/>
      <c r="R938"/>
      <c r="S938"/>
      <c r="T938"/>
      <c r="U938"/>
      <c r="V938"/>
      <c r="W938"/>
    </row>
    <row r="939" spans="16:23" ht="15.75">
      <c r="P939"/>
      <c r="Q939"/>
      <c r="R939"/>
      <c r="S939"/>
      <c r="T939"/>
      <c r="U939"/>
      <c r="V939"/>
      <c r="W939"/>
    </row>
    <row r="940" spans="16:23" ht="15.75">
      <c r="P940"/>
      <c r="Q940"/>
      <c r="R940"/>
      <c r="S940"/>
      <c r="T940"/>
      <c r="U940"/>
      <c r="V940"/>
      <c r="W940"/>
    </row>
    <row r="941" spans="16:23" ht="15.75">
      <c r="P941"/>
      <c r="Q941"/>
      <c r="R941"/>
      <c r="S941"/>
      <c r="T941"/>
      <c r="U941"/>
      <c r="V941"/>
      <c r="W941"/>
    </row>
    <row r="942" spans="16:23" ht="15.75">
      <c r="P942"/>
      <c r="Q942"/>
      <c r="R942"/>
      <c r="S942"/>
      <c r="T942"/>
      <c r="U942"/>
      <c r="V942"/>
      <c r="W942"/>
    </row>
    <row r="943" spans="16:23" ht="15.75">
      <c r="P943"/>
      <c r="Q943"/>
      <c r="R943"/>
      <c r="S943"/>
      <c r="T943"/>
      <c r="U943"/>
      <c r="V943"/>
      <c r="W943"/>
    </row>
    <row r="944" spans="16:23" ht="15.75">
      <c r="P944"/>
      <c r="Q944"/>
      <c r="R944"/>
      <c r="S944"/>
      <c r="T944"/>
      <c r="U944"/>
      <c r="V944"/>
      <c r="W944"/>
    </row>
    <row r="945" spans="16:23" ht="15.75">
      <c r="P945"/>
      <c r="Q945"/>
      <c r="R945"/>
      <c r="S945"/>
      <c r="T945"/>
      <c r="U945"/>
      <c r="V945"/>
      <c r="W945"/>
    </row>
    <row r="946" spans="16:23" ht="15.75">
      <c r="P946"/>
      <c r="Q946"/>
      <c r="R946"/>
      <c r="S946"/>
      <c r="T946"/>
      <c r="U946"/>
      <c r="V946"/>
      <c r="W946"/>
    </row>
    <row r="947" spans="16:23" ht="15.75">
      <c r="P947"/>
      <c r="Q947"/>
      <c r="R947"/>
      <c r="S947"/>
      <c r="T947"/>
      <c r="U947"/>
      <c r="V947"/>
      <c r="W947"/>
    </row>
    <row r="948" spans="16:23" ht="15.75">
      <c r="P948"/>
      <c r="Q948"/>
      <c r="R948"/>
      <c r="S948"/>
      <c r="T948"/>
      <c r="U948"/>
      <c r="V948"/>
      <c r="W948"/>
    </row>
    <row r="949" spans="16:23" ht="15.75">
      <c r="P949"/>
      <c r="Q949"/>
      <c r="R949"/>
      <c r="S949"/>
      <c r="T949"/>
      <c r="U949"/>
      <c r="V949"/>
      <c r="W949"/>
    </row>
    <row r="950" spans="16:23" ht="15.75">
      <c r="P950"/>
      <c r="Q950"/>
      <c r="R950"/>
      <c r="S950"/>
      <c r="T950"/>
      <c r="U950"/>
      <c r="V950"/>
      <c r="W950"/>
    </row>
    <row r="951" spans="16:23" ht="15.75">
      <c r="P951"/>
      <c r="Q951"/>
      <c r="R951"/>
      <c r="S951"/>
      <c r="T951"/>
      <c r="U951"/>
      <c r="V951"/>
      <c r="W951"/>
    </row>
    <row r="952" spans="16:23" ht="15.75">
      <c r="P952"/>
      <c r="Q952"/>
      <c r="R952"/>
      <c r="S952"/>
      <c r="T952"/>
      <c r="U952"/>
      <c r="V952"/>
      <c r="W952"/>
    </row>
    <row r="953" spans="16:23" ht="15.75">
      <c r="P953"/>
      <c r="Q953"/>
      <c r="R953"/>
      <c r="S953"/>
      <c r="T953"/>
      <c r="U953"/>
      <c r="V953"/>
      <c r="W953"/>
    </row>
    <row r="954" spans="16:23" ht="15.75">
      <c r="P954"/>
      <c r="Q954"/>
      <c r="R954"/>
      <c r="S954"/>
      <c r="T954"/>
      <c r="U954"/>
      <c r="V954"/>
      <c r="W954"/>
    </row>
    <row r="955" spans="16:23" ht="15.75">
      <c r="P955"/>
      <c r="Q955"/>
      <c r="R955"/>
      <c r="S955"/>
      <c r="T955"/>
      <c r="U955"/>
      <c r="V955"/>
      <c r="W955"/>
    </row>
    <row r="956" spans="16:23" ht="15.75">
      <c r="P956"/>
      <c r="Q956"/>
      <c r="R956"/>
      <c r="S956"/>
      <c r="T956"/>
      <c r="U956"/>
      <c r="V956"/>
      <c r="W956"/>
    </row>
    <row r="957" spans="16:23" ht="15.75">
      <c r="P957"/>
      <c r="Q957"/>
      <c r="R957"/>
      <c r="S957"/>
      <c r="T957"/>
      <c r="U957"/>
      <c r="V957"/>
      <c r="W957"/>
    </row>
    <row r="958" spans="16:23" ht="15.75">
      <c r="P958"/>
      <c r="Q958"/>
      <c r="R958"/>
      <c r="S958"/>
      <c r="T958"/>
      <c r="U958"/>
      <c r="V958"/>
      <c r="W958"/>
    </row>
    <row r="959" spans="16:23" ht="15.75">
      <c r="P959"/>
      <c r="Q959"/>
      <c r="R959"/>
      <c r="S959"/>
      <c r="T959"/>
      <c r="U959"/>
      <c r="V959"/>
      <c r="W959"/>
    </row>
    <row r="960" spans="16:23" ht="15.75">
      <c r="P960"/>
      <c r="Q960"/>
      <c r="R960"/>
      <c r="S960"/>
      <c r="T960"/>
      <c r="U960"/>
      <c r="V960"/>
      <c r="W960"/>
    </row>
    <row r="961" spans="16:23" ht="15.75">
      <c r="P961"/>
      <c r="Q961"/>
      <c r="R961"/>
      <c r="S961"/>
      <c r="T961"/>
      <c r="U961"/>
      <c r="V961"/>
      <c r="W961"/>
    </row>
    <row r="962" spans="16:23" ht="15.75">
      <c r="P962"/>
      <c r="Q962"/>
      <c r="R962"/>
      <c r="S962"/>
      <c r="T962"/>
      <c r="U962"/>
      <c r="V962"/>
      <c r="W962"/>
    </row>
    <row r="963" spans="16:23" ht="15.75">
      <c r="P963"/>
      <c r="Q963"/>
      <c r="R963"/>
      <c r="S963"/>
      <c r="T963"/>
      <c r="U963"/>
      <c r="V963"/>
      <c r="W963"/>
    </row>
    <row r="964" spans="16:23" ht="15.75">
      <c r="P964"/>
      <c r="Q964"/>
      <c r="R964"/>
      <c r="S964"/>
      <c r="T964"/>
      <c r="U964"/>
      <c r="V964"/>
      <c r="W964"/>
    </row>
    <row r="965" spans="16:23" ht="15.75">
      <c r="P965"/>
      <c r="Q965"/>
      <c r="R965"/>
      <c r="S965"/>
      <c r="T965"/>
      <c r="U965"/>
      <c r="V965"/>
      <c r="W965"/>
    </row>
    <row r="966" spans="16:23" ht="15.75">
      <c r="P966"/>
      <c r="Q966"/>
      <c r="R966"/>
      <c r="S966"/>
      <c r="T966"/>
      <c r="U966"/>
      <c r="V966"/>
      <c r="W966"/>
    </row>
    <row r="967" spans="16:23" ht="15.75">
      <c r="P967"/>
      <c r="Q967"/>
      <c r="R967"/>
      <c r="S967"/>
      <c r="T967"/>
      <c r="U967"/>
      <c r="V967"/>
      <c r="W967"/>
    </row>
    <row r="968" spans="16:23" ht="15.75">
      <c r="P968"/>
      <c r="Q968"/>
      <c r="R968"/>
      <c r="S968"/>
      <c r="T968"/>
      <c r="U968"/>
      <c r="V968"/>
      <c r="W968"/>
    </row>
    <row r="969" spans="16:23" ht="15.75">
      <c r="P969"/>
      <c r="Q969"/>
      <c r="R969"/>
      <c r="S969"/>
      <c r="T969"/>
      <c r="U969"/>
      <c r="V969"/>
      <c r="W969"/>
    </row>
    <row r="970" spans="16:23" ht="15.75">
      <c r="P970"/>
      <c r="Q970"/>
      <c r="R970"/>
      <c r="S970"/>
      <c r="T970"/>
      <c r="U970"/>
      <c r="V970"/>
      <c r="W970"/>
    </row>
    <row r="971" spans="16:23" ht="15.75">
      <c r="P971"/>
      <c r="Q971"/>
      <c r="R971"/>
      <c r="S971"/>
      <c r="T971"/>
      <c r="U971"/>
      <c r="V971"/>
      <c r="W971"/>
    </row>
    <row r="972" spans="16:23" ht="15.75">
      <c r="P972"/>
      <c r="Q972"/>
      <c r="R972"/>
      <c r="S972"/>
      <c r="T972"/>
      <c r="U972"/>
      <c r="V972"/>
      <c r="W972"/>
    </row>
    <row r="973" spans="16:23" ht="15.75">
      <c r="P973"/>
      <c r="Q973"/>
      <c r="R973"/>
      <c r="S973"/>
      <c r="T973"/>
      <c r="U973"/>
      <c r="V973"/>
      <c r="W973"/>
    </row>
    <row r="974" spans="16:23" ht="15.75">
      <c r="P974"/>
      <c r="Q974"/>
      <c r="R974"/>
      <c r="S974"/>
      <c r="T974"/>
      <c r="U974"/>
      <c r="V974"/>
      <c r="W974"/>
    </row>
    <row r="975" spans="16:23" ht="15.75">
      <c r="P975"/>
      <c r="Q975"/>
      <c r="R975"/>
      <c r="S975"/>
      <c r="T975"/>
      <c r="U975"/>
      <c r="V975"/>
      <c r="W975"/>
    </row>
    <row r="976" spans="16:23" ht="15.75">
      <c r="P976"/>
      <c r="Q976"/>
      <c r="R976"/>
      <c r="S976"/>
      <c r="T976"/>
      <c r="U976"/>
      <c r="V976"/>
      <c r="W976"/>
    </row>
    <row r="977" spans="16:23" ht="15.75">
      <c r="P977"/>
      <c r="Q977"/>
      <c r="R977"/>
      <c r="S977"/>
      <c r="T977"/>
      <c r="U977"/>
      <c r="V977"/>
      <c r="W977"/>
    </row>
    <row r="978" spans="16:23" ht="15.75">
      <c r="P978"/>
      <c r="Q978"/>
      <c r="R978"/>
      <c r="S978"/>
      <c r="T978"/>
      <c r="U978"/>
      <c r="V978"/>
      <c r="W978"/>
    </row>
    <row r="979" spans="16:23" ht="15.75">
      <c r="P979"/>
      <c r="Q979"/>
      <c r="R979"/>
      <c r="S979"/>
      <c r="T979"/>
      <c r="U979"/>
      <c r="V979"/>
      <c r="W979"/>
    </row>
    <row r="980" spans="16:23" ht="15.75">
      <c r="P980"/>
      <c r="Q980"/>
      <c r="R980"/>
      <c r="S980"/>
      <c r="T980"/>
      <c r="U980"/>
      <c r="V980"/>
      <c r="W980"/>
    </row>
    <row r="981" spans="16:23" ht="15.75">
      <c r="P981"/>
      <c r="Q981"/>
      <c r="R981"/>
      <c r="S981"/>
      <c r="T981"/>
      <c r="U981"/>
      <c r="V981"/>
      <c r="W981"/>
    </row>
    <row r="982" spans="16:23" ht="15.75">
      <c r="P982"/>
      <c r="Q982"/>
      <c r="R982"/>
      <c r="S982"/>
      <c r="T982"/>
      <c r="U982"/>
      <c r="V982"/>
      <c r="W982"/>
    </row>
    <row r="983" spans="16:23" ht="15.75">
      <c r="P983"/>
      <c r="Q983"/>
      <c r="R983"/>
      <c r="S983"/>
      <c r="T983"/>
      <c r="U983"/>
      <c r="V983"/>
      <c r="W983"/>
    </row>
    <row r="984" spans="16:23" ht="15.75">
      <c r="P984"/>
      <c r="Q984"/>
      <c r="R984"/>
      <c r="S984"/>
      <c r="T984"/>
      <c r="U984"/>
      <c r="V984"/>
      <c r="W984"/>
    </row>
    <row r="985" spans="16:23" ht="15.75">
      <c r="P985"/>
      <c r="Q985"/>
      <c r="R985"/>
      <c r="S985"/>
      <c r="T985"/>
      <c r="U985"/>
      <c r="V985"/>
      <c r="W985"/>
    </row>
    <row r="986" spans="16:23" ht="15.75">
      <c r="P986"/>
      <c r="Q986"/>
      <c r="R986"/>
      <c r="S986"/>
      <c r="T986"/>
      <c r="U986"/>
      <c r="V986"/>
      <c r="W986"/>
    </row>
    <row r="987" spans="16:23" ht="15.75">
      <c r="P987"/>
      <c r="Q987"/>
      <c r="R987"/>
      <c r="S987"/>
      <c r="T987"/>
      <c r="U987"/>
      <c r="V987"/>
      <c r="W987"/>
    </row>
    <row r="988" spans="16:23" ht="15.75">
      <c r="P988"/>
      <c r="Q988"/>
      <c r="R988"/>
      <c r="S988"/>
      <c r="T988"/>
      <c r="U988"/>
      <c r="V988"/>
      <c r="W988"/>
    </row>
    <row r="989" spans="16:23" ht="15.75">
      <c r="P989"/>
      <c r="Q989"/>
      <c r="R989"/>
      <c r="S989"/>
      <c r="T989"/>
      <c r="U989"/>
      <c r="V989"/>
      <c r="W989"/>
    </row>
    <row r="990" spans="16:23" ht="15.75">
      <c r="P990"/>
      <c r="Q990"/>
      <c r="R990"/>
      <c r="S990"/>
      <c r="T990"/>
      <c r="U990"/>
      <c r="V990"/>
      <c r="W990"/>
    </row>
    <row r="991" spans="16:23" ht="15.75">
      <c r="P991"/>
      <c r="Q991"/>
      <c r="R991"/>
      <c r="S991"/>
      <c r="T991"/>
      <c r="U991"/>
      <c r="V991"/>
      <c r="W991"/>
    </row>
    <row r="992" spans="16:23" ht="15.75">
      <c r="P992"/>
      <c r="Q992"/>
      <c r="R992"/>
      <c r="S992"/>
      <c r="T992"/>
      <c r="U992"/>
      <c r="V992"/>
      <c r="W992"/>
    </row>
    <row r="993" spans="16:23" ht="15.75">
      <c r="P993"/>
      <c r="Q993"/>
      <c r="R993"/>
      <c r="S993"/>
      <c r="T993"/>
      <c r="U993"/>
      <c r="V993"/>
      <c r="W993"/>
    </row>
    <row r="994" spans="16:23" ht="15.75">
      <c r="P994"/>
      <c r="Q994"/>
      <c r="R994"/>
      <c r="S994"/>
      <c r="T994"/>
      <c r="U994"/>
      <c r="V994"/>
      <c r="W994"/>
    </row>
    <row r="995" spans="16:23" ht="15.75">
      <c r="P995"/>
      <c r="Q995"/>
      <c r="R995"/>
      <c r="S995"/>
      <c r="T995"/>
      <c r="U995"/>
      <c r="V995"/>
      <c r="W995"/>
    </row>
    <row r="996" spans="16:23" ht="15.75">
      <c r="P996"/>
      <c r="Q996"/>
      <c r="R996"/>
      <c r="S996"/>
      <c r="T996"/>
      <c r="U996"/>
      <c r="V996"/>
      <c r="W996"/>
    </row>
    <row r="997" spans="16:23" ht="15.75">
      <c r="P997"/>
      <c r="Q997"/>
      <c r="R997"/>
      <c r="S997"/>
      <c r="T997"/>
      <c r="U997"/>
      <c r="V997"/>
      <c r="W997"/>
    </row>
    <row r="998" spans="16:23" ht="15.75">
      <c r="P998"/>
      <c r="Q998"/>
      <c r="R998"/>
      <c r="S998"/>
      <c r="T998"/>
      <c r="U998"/>
      <c r="V998"/>
      <c r="W998"/>
    </row>
    <row r="999" spans="16:23" ht="15.75">
      <c r="P999"/>
      <c r="Q999"/>
      <c r="R999"/>
      <c r="S999"/>
      <c r="T999"/>
      <c r="U999"/>
      <c r="V999"/>
      <c r="W999"/>
    </row>
    <row r="1000" spans="16:23" ht="15.75">
      <c r="P1000"/>
      <c r="Q1000"/>
      <c r="R1000"/>
      <c r="S1000"/>
      <c r="T1000"/>
      <c r="U1000"/>
      <c r="V1000"/>
      <c r="W1000"/>
    </row>
    <row r="1001" spans="16:23" ht="15.75">
      <c r="P1001"/>
      <c r="Q1001"/>
      <c r="R1001"/>
      <c r="S1001"/>
      <c r="T1001"/>
      <c r="U1001"/>
      <c r="V1001"/>
      <c r="W1001"/>
    </row>
    <row r="1002" spans="16:23" ht="15.75">
      <c r="P1002"/>
      <c r="Q1002"/>
      <c r="R1002"/>
      <c r="S1002"/>
      <c r="T1002"/>
      <c r="U1002"/>
      <c r="V1002"/>
      <c r="W1002"/>
    </row>
    <row r="1003" spans="16:23" ht="15.75">
      <c r="P1003"/>
      <c r="Q1003"/>
      <c r="R1003"/>
      <c r="S1003"/>
      <c r="T1003"/>
      <c r="U1003"/>
      <c r="V1003"/>
      <c r="W1003"/>
    </row>
    <row r="1004" spans="16:23" ht="15.75">
      <c r="P1004"/>
      <c r="Q1004"/>
      <c r="R1004"/>
      <c r="S1004"/>
      <c r="T1004"/>
      <c r="U1004"/>
      <c r="V1004"/>
      <c r="W1004"/>
    </row>
    <row r="1005" spans="16:23" ht="15.75">
      <c r="P1005"/>
      <c r="Q1005"/>
      <c r="R1005"/>
      <c r="S1005"/>
      <c r="T1005"/>
      <c r="U1005"/>
      <c r="V1005"/>
      <c r="W1005"/>
    </row>
    <row r="1006" spans="16:23" ht="15.75">
      <c r="P1006"/>
      <c r="Q1006"/>
      <c r="R1006"/>
      <c r="S1006"/>
      <c r="T1006"/>
      <c r="U1006"/>
      <c r="V1006"/>
      <c r="W1006"/>
    </row>
    <row r="1007" spans="16:23" ht="15.75">
      <c r="P1007"/>
      <c r="Q1007"/>
      <c r="R1007"/>
      <c r="S1007"/>
      <c r="T1007"/>
      <c r="U1007"/>
      <c r="V1007"/>
      <c r="W1007"/>
    </row>
    <row r="1008" spans="16:23" ht="15.75">
      <c r="P1008"/>
      <c r="Q1008"/>
      <c r="R1008"/>
      <c r="S1008"/>
      <c r="T1008"/>
      <c r="U1008"/>
      <c r="V1008"/>
      <c r="W1008"/>
    </row>
    <row r="1009" spans="16:23" ht="15.75">
      <c r="P1009"/>
      <c r="Q1009"/>
      <c r="R1009"/>
      <c r="S1009"/>
      <c r="T1009"/>
      <c r="U1009"/>
      <c r="V1009"/>
      <c r="W1009"/>
    </row>
    <row r="1010" spans="16:23" ht="15.75">
      <c r="P1010"/>
      <c r="Q1010"/>
      <c r="R1010"/>
      <c r="S1010"/>
      <c r="T1010"/>
      <c r="U1010"/>
      <c r="V1010"/>
      <c r="W1010"/>
    </row>
    <row r="1011" spans="16:23" ht="15.75">
      <c r="P1011"/>
      <c r="Q1011"/>
      <c r="R1011"/>
      <c r="S1011"/>
      <c r="T1011"/>
      <c r="U1011"/>
      <c r="V1011"/>
      <c r="W1011"/>
    </row>
    <row r="1012" spans="16:23" ht="15.75">
      <c r="P1012"/>
      <c r="Q1012"/>
      <c r="R1012"/>
      <c r="S1012"/>
      <c r="T1012"/>
      <c r="U1012"/>
      <c r="V1012"/>
      <c r="W1012"/>
    </row>
    <row r="1013" spans="16:23" ht="15.75">
      <c r="P1013"/>
      <c r="Q1013"/>
      <c r="R1013"/>
      <c r="S1013"/>
      <c r="T1013"/>
      <c r="U1013"/>
      <c r="V1013"/>
      <c r="W1013"/>
    </row>
    <row r="1014" spans="16:23" ht="15.75">
      <c r="P1014"/>
      <c r="Q1014"/>
      <c r="R1014"/>
      <c r="S1014"/>
      <c r="T1014"/>
      <c r="U1014"/>
      <c r="V1014"/>
      <c r="W1014"/>
    </row>
    <row r="1015" spans="16:23" ht="15.75">
      <c r="P1015"/>
      <c r="Q1015"/>
      <c r="R1015"/>
      <c r="S1015"/>
      <c r="T1015"/>
      <c r="U1015"/>
      <c r="V1015"/>
      <c r="W1015"/>
    </row>
    <row r="1016" spans="16:23" ht="15.75">
      <c r="P1016"/>
      <c r="Q1016"/>
      <c r="R1016"/>
      <c r="S1016"/>
      <c r="T1016"/>
      <c r="U1016"/>
      <c r="V1016"/>
      <c r="W1016"/>
    </row>
    <row r="1017" spans="16:23" ht="15.75">
      <c r="P1017"/>
      <c r="Q1017"/>
      <c r="R1017"/>
      <c r="S1017"/>
      <c r="T1017"/>
      <c r="U1017"/>
      <c r="V1017"/>
      <c r="W1017"/>
    </row>
    <row r="1018" spans="16:23" ht="15.75">
      <c r="P1018"/>
      <c r="Q1018"/>
      <c r="R1018"/>
      <c r="S1018"/>
      <c r="T1018"/>
      <c r="U1018"/>
      <c r="V1018"/>
      <c r="W1018"/>
    </row>
    <row r="1019" spans="16:23" ht="15.75">
      <c r="P1019"/>
      <c r="Q1019"/>
      <c r="R1019"/>
      <c r="S1019"/>
      <c r="T1019"/>
      <c r="U1019"/>
      <c r="V1019"/>
      <c r="W1019"/>
    </row>
    <row r="1020" spans="16:23" ht="15.75">
      <c r="P1020"/>
      <c r="Q1020"/>
      <c r="R1020"/>
      <c r="S1020"/>
      <c r="T1020"/>
      <c r="U1020"/>
      <c r="V1020"/>
      <c r="W1020"/>
    </row>
    <row r="1021" spans="16:23" ht="15.75">
      <c r="P1021"/>
      <c r="Q1021"/>
      <c r="R1021"/>
      <c r="S1021"/>
      <c r="T1021"/>
      <c r="U1021"/>
      <c r="V1021"/>
      <c r="W1021"/>
    </row>
    <row r="1022" spans="16:23" ht="15.75">
      <c r="P1022"/>
      <c r="Q1022"/>
      <c r="R1022"/>
      <c r="S1022"/>
      <c r="T1022"/>
      <c r="U1022"/>
      <c r="V1022"/>
      <c r="W1022"/>
    </row>
    <row r="1023" spans="16:23" ht="15.75">
      <c r="P1023"/>
      <c r="Q1023"/>
      <c r="R1023"/>
      <c r="S1023"/>
      <c r="T1023"/>
      <c r="U1023"/>
      <c r="V1023"/>
      <c r="W1023"/>
    </row>
    <row r="1024" spans="16:23" ht="15.75">
      <c r="P1024"/>
      <c r="Q1024"/>
      <c r="R1024"/>
      <c r="S1024"/>
      <c r="T1024"/>
      <c r="U1024"/>
      <c r="V1024"/>
      <c r="W1024"/>
    </row>
    <row r="1025" spans="16:23" ht="15.75">
      <c r="P1025"/>
      <c r="Q1025"/>
      <c r="R1025"/>
      <c r="S1025"/>
      <c r="T1025"/>
      <c r="U1025"/>
      <c r="V1025"/>
      <c r="W1025"/>
    </row>
    <row r="1026" spans="16:23" ht="15.75">
      <c r="P1026"/>
      <c r="Q1026"/>
      <c r="R1026"/>
      <c r="S1026"/>
      <c r="T1026"/>
      <c r="U1026"/>
      <c r="V1026"/>
      <c r="W1026"/>
    </row>
    <row r="1027" spans="16:23" ht="15.75">
      <c r="P1027"/>
      <c r="Q1027"/>
      <c r="R1027"/>
      <c r="S1027"/>
      <c r="T1027"/>
      <c r="U1027"/>
      <c r="V1027"/>
      <c r="W1027"/>
    </row>
    <row r="1028" spans="16:23" ht="15.75">
      <c r="P1028"/>
      <c r="Q1028"/>
      <c r="R1028"/>
      <c r="S1028"/>
      <c r="T1028"/>
      <c r="U1028"/>
      <c r="V1028"/>
      <c r="W1028"/>
    </row>
    <row r="1029" spans="16:23" ht="15.75">
      <c r="P1029"/>
      <c r="Q1029"/>
      <c r="R1029"/>
      <c r="S1029"/>
      <c r="T1029"/>
      <c r="U1029"/>
      <c r="V1029"/>
      <c r="W1029"/>
    </row>
    <row r="1030" spans="16:23" ht="15.75">
      <c r="P1030"/>
      <c r="Q1030"/>
      <c r="R1030"/>
      <c r="S1030"/>
      <c r="T1030"/>
      <c r="U1030"/>
      <c r="V1030"/>
      <c r="W1030"/>
    </row>
    <row r="1031" spans="16:23" ht="15.75">
      <c r="P1031"/>
      <c r="Q1031"/>
      <c r="R1031"/>
      <c r="S1031"/>
      <c r="T1031"/>
      <c r="U1031"/>
      <c r="V1031"/>
      <c r="W1031"/>
    </row>
    <row r="1032" spans="16:23" ht="15.75">
      <c r="P1032"/>
      <c r="Q1032"/>
      <c r="R1032"/>
      <c r="S1032"/>
      <c r="T1032"/>
      <c r="U1032"/>
      <c r="V1032"/>
      <c r="W1032"/>
    </row>
    <row r="1033" spans="16:23" ht="15.75">
      <c r="P1033"/>
      <c r="Q1033"/>
      <c r="R1033"/>
      <c r="S1033"/>
      <c r="T1033"/>
      <c r="U1033"/>
      <c r="V1033"/>
      <c r="W1033"/>
    </row>
    <row r="1034" spans="16:23" ht="15.75">
      <c r="P1034"/>
      <c r="Q1034"/>
      <c r="R1034"/>
      <c r="S1034"/>
      <c r="T1034"/>
      <c r="U1034"/>
      <c r="V1034"/>
      <c r="W1034"/>
    </row>
    <row r="1035" spans="16:23" ht="15.75">
      <c r="P1035"/>
      <c r="Q1035"/>
      <c r="R1035"/>
      <c r="S1035"/>
      <c r="T1035"/>
      <c r="U1035"/>
      <c r="V1035"/>
      <c r="W1035"/>
    </row>
    <row r="1036" spans="16:23" ht="15.75">
      <c r="P1036"/>
      <c r="Q1036"/>
      <c r="R1036"/>
      <c r="S1036"/>
      <c r="T1036"/>
      <c r="U1036"/>
      <c r="V1036"/>
      <c r="W1036"/>
    </row>
    <row r="1037" spans="16:23" ht="15.75">
      <c r="P1037"/>
      <c r="Q1037"/>
      <c r="R1037"/>
      <c r="S1037"/>
      <c r="T1037"/>
      <c r="U1037"/>
      <c r="V1037"/>
      <c r="W1037"/>
    </row>
    <row r="1038" spans="16:23" ht="15.75">
      <c r="P1038"/>
      <c r="Q1038"/>
      <c r="R1038"/>
      <c r="S1038"/>
      <c r="T1038"/>
      <c r="U1038"/>
      <c r="V1038"/>
      <c r="W1038"/>
    </row>
    <row r="1039" spans="16:23" ht="15.75">
      <c r="P1039"/>
      <c r="Q1039"/>
      <c r="R1039"/>
      <c r="S1039"/>
      <c r="T1039"/>
      <c r="U1039"/>
      <c r="V1039"/>
      <c r="W1039"/>
    </row>
    <row r="1040" spans="16:23" ht="15.75">
      <c r="P1040"/>
      <c r="Q1040"/>
      <c r="R1040"/>
      <c r="S1040"/>
      <c r="T1040"/>
      <c r="U1040"/>
      <c r="V1040"/>
      <c r="W1040"/>
    </row>
    <row r="1041" spans="16:23" ht="15.75">
      <c r="P1041"/>
      <c r="Q1041"/>
      <c r="R1041"/>
      <c r="S1041"/>
      <c r="T1041"/>
      <c r="U1041"/>
      <c r="V1041"/>
      <c r="W1041"/>
    </row>
    <row r="1042" spans="16:23" ht="15.75">
      <c r="P1042"/>
      <c r="Q1042"/>
      <c r="R1042"/>
      <c r="S1042"/>
      <c r="T1042"/>
      <c r="U1042"/>
      <c r="V1042"/>
      <c r="W1042"/>
    </row>
    <row r="1043" spans="16:23" ht="15.75">
      <c r="P1043"/>
      <c r="Q1043"/>
      <c r="R1043"/>
      <c r="S1043"/>
      <c r="T1043"/>
      <c r="U1043"/>
      <c r="V1043"/>
      <c r="W1043"/>
    </row>
    <row r="1044" spans="16:23" ht="15.75">
      <c r="P1044"/>
      <c r="Q1044"/>
      <c r="R1044"/>
      <c r="S1044"/>
      <c r="T1044"/>
      <c r="U1044"/>
      <c r="V1044"/>
      <c r="W1044"/>
    </row>
    <row r="1045" spans="16:23" ht="15.75">
      <c r="P1045"/>
      <c r="Q1045"/>
      <c r="R1045"/>
      <c r="S1045"/>
      <c r="T1045"/>
      <c r="U1045"/>
      <c r="V1045"/>
      <c r="W1045"/>
    </row>
    <row r="1046" spans="16:23" ht="15.75">
      <c r="P1046"/>
      <c r="Q1046"/>
      <c r="R1046"/>
      <c r="S1046"/>
      <c r="T1046"/>
      <c r="U1046"/>
      <c r="V1046"/>
      <c r="W1046"/>
    </row>
    <row r="1047" spans="16:23" ht="15.75">
      <c r="P1047"/>
      <c r="Q1047"/>
      <c r="R1047"/>
      <c r="S1047"/>
      <c r="T1047"/>
      <c r="U1047"/>
      <c r="V1047"/>
      <c r="W1047"/>
    </row>
    <row r="1048" spans="16:23" ht="15.75">
      <c r="P1048"/>
      <c r="Q1048"/>
      <c r="R1048"/>
      <c r="S1048"/>
      <c r="T1048"/>
      <c r="U1048"/>
      <c r="V1048"/>
      <c r="W1048"/>
    </row>
    <row r="1049" spans="16:23" ht="15.75">
      <c r="P1049"/>
      <c r="Q1049"/>
      <c r="R1049"/>
      <c r="S1049"/>
      <c r="T1049"/>
      <c r="U1049"/>
      <c r="V1049"/>
      <c r="W1049"/>
    </row>
    <row r="1050" spans="16:23" ht="15.75">
      <c r="P1050"/>
      <c r="Q1050"/>
      <c r="R1050"/>
      <c r="S1050"/>
      <c r="T1050"/>
      <c r="U1050"/>
      <c r="V1050"/>
      <c r="W1050"/>
    </row>
    <row r="1051" spans="16:23" ht="15.75">
      <c r="P1051"/>
      <c r="Q1051"/>
      <c r="R1051"/>
      <c r="S1051"/>
      <c r="T1051"/>
      <c r="U1051"/>
      <c r="V1051"/>
      <c r="W1051"/>
    </row>
    <row r="1052" spans="16:23" ht="15.75">
      <c r="P1052"/>
      <c r="Q1052"/>
      <c r="R1052"/>
      <c r="S1052"/>
      <c r="T1052"/>
      <c r="U1052"/>
      <c r="V1052"/>
      <c r="W1052"/>
    </row>
    <row r="1053" spans="16:23" ht="15.75">
      <c r="P1053"/>
      <c r="Q1053"/>
      <c r="R1053"/>
      <c r="S1053"/>
      <c r="T1053"/>
      <c r="U1053"/>
      <c r="V1053"/>
      <c r="W1053"/>
    </row>
    <row r="1054" spans="16:23" ht="15.75">
      <c r="P1054"/>
      <c r="Q1054"/>
      <c r="R1054"/>
      <c r="S1054"/>
      <c r="T1054"/>
      <c r="U1054"/>
      <c r="V1054"/>
      <c r="W1054"/>
    </row>
    <row r="1055" spans="16:23" ht="15.75">
      <c r="P1055"/>
      <c r="Q1055"/>
      <c r="R1055"/>
      <c r="S1055"/>
      <c r="T1055"/>
      <c r="U1055"/>
      <c r="V1055"/>
      <c r="W1055"/>
    </row>
    <row r="1056" spans="16:23" ht="15.75">
      <c r="P1056"/>
      <c r="Q1056"/>
      <c r="R1056"/>
      <c r="S1056"/>
      <c r="T1056"/>
      <c r="U1056"/>
      <c r="V1056"/>
      <c r="W1056"/>
    </row>
    <row r="1057" spans="16:23" ht="15.75">
      <c r="P1057"/>
      <c r="Q1057"/>
      <c r="R1057"/>
      <c r="S1057"/>
      <c r="T1057"/>
      <c r="U1057"/>
      <c r="V1057"/>
      <c r="W1057"/>
    </row>
    <row r="1058" spans="16:23" ht="15.75">
      <c r="P1058"/>
      <c r="Q1058"/>
      <c r="R1058"/>
      <c r="S1058"/>
      <c r="T1058"/>
      <c r="U1058"/>
      <c r="V1058"/>
      <c r="W1058"/>
    </row>
    <row r="1059" spans="16:23" ht="15.75">
      <c r="P1059"/>
      <c r="Q1059"/>
      <c r="R1059"/>
      <c r="S1059"/>
      <c r="T1059"/>
      <c r="U1059"/>
      <c r="V1059"/>
      <c r="W1059"/>
    </row>
    <row r="1060" spans="16:23" ht="15.75">
      <c r="P1060"/>
      <c r="Q1060"/>
      <c r="R1060"/>
      <c r="S1060"/>
      <c r="T1060"/>
      <c r="U1060"/>
      <c r="V1060"/>
      <c r="W1060"/>
    </row>
    <row r="1061" spans="16:23" ht="15.75">
      <c r="P1061"/>
      <c r="Q1061"/>
      <c r="R1061"/>
      <c r="S1061"/>
      <c r="T1061"/>
      <c r="U1061"/>
      <c r="V1061"/>
      <c r="W1061"/>
    </row>
    <row r="1062" spans="16:23" ht="15.75">
      <c r="P1062"/>
      <c r="Q1062"/>
      <c r="R1062"/>
      <c r="S1062"/>
      <c r="T1062"/>
      <c r="U1062"/>
      <c r="V1062"/>
      <c r="W1062"/>
    </row>
    <row r="1063" spans="16:23" ht="15.75">
      <c r="P1063"/>
      <c r="Q1063"/>
      <c r="R1063"/>
      <c r="S1063"/>
      <c r="T1063"/>
      <c r="U1063"/>
      <c r="V1063"/>
      <c r="W1063"/>
    </row>
    <row r="1064" spans="16:23" ht="15.75">
      <c r="P1064"/>
      <c r="Q1064"/>
      <c r="R1064"/>
      <c r="S1064"/>
      <c r="T1064"/>
      <c r="U1064"/>
      <c r="V1064"/>
      <c r="W1064"/>
    </row>
    <row r="1065" spans="16:23" ht="15.75">
      <c r="P1065"/>
      <c r="Q1065"/>
      <c r="R1065"/>
      <c r="S1065"/>
      <c r="T1065"/>
      <c r="U1065"/>
      <c r="V1065"/>
      <c r="W1065"/>
    </row>
    <row r="1066" spans="16:23" ht="15.75">
      <c r="P1066"/>
      <c r="Q1066"/>
      <c r="R1066"/>
      <c r="S1066"/>
      <c r="T1066"/>
      <c r="U1066"/>
      <c r="V1066"/>
      <c r="W1066"/>
    </row>
    <row r="1067" spans="16:23" ht="15.75">
      <c r="P1067"/>
      <c r="Q1067"/>
      <c r="R1067"/>
      <c r="S1067"/>
      <c r="T1067"/>
      <c r="U1067"/>
      <c r="V1067"/>
      <c r="W1067"/>
    </row>
    <row r="1068" spans="16:23" ht="15.75">
      <c r="P1068"/>
      <c r="Q1068"/>
      <c r="R1068"/>
      <c r="S1068"/>
      <c r="T1068"/>
      <c r="U1068"/>
      <c r="V1068"/>
      <c r="W1068"/>
    </row>
    <row r="1069" spans="16:23" ht="15.75">
      <c r="P1069"/>
      <c r="Q1069"/>
      <c r="R1069"/>
      <c r="S1069"/>
      <c r="T1069"/>
      <c r="U1069"/>
      <c r="V1069"/>
      <c r="W1069"/>
    </row>
    <row r="1070" spans="16:23" ht="15.75">
      <c r="P1070"/>
      <c r="Q1070"/>
      <c r="R1070"/>
      <c r="S1070"/>
      <c r="T1070"/>
      <c r="U1070"/>
      <c r="V1070"/>
      <c r="W1070"/>
    </row>
    <row r="1071" spans="16:23" ht="15.75">
      <c r="P1071"/>
      <c r="Q1071"/>
      <c r="R1071"/>
      <c r="S1071"/>
      <c r="T1071"/>
      <c r="U1071"/>
      <c r="V1071"/>
      <c r="W1071"/>
    </row>
    <row r="1072" spans="16:23" ht="15.75">
      <c r="P1072"/>
      <c r="Q1072"/>
      <c r="R1072"/>
      <c r="S1072"/>
      <c r="T1072"/>
      <c r="U1072"/>
      <c r="V1072"/>
      <c r="W1072"/>
    </row>
    <row r="1073" spans="16:23" ht="15.75">
      <c r="P1073"/>
      <c r="Q1073"/>
      <c r="R1073"/>
      <c r="S1073"/>
      <c r="T1073"/>
      <c r="U1073"/>
      <c r="V1073"/>
      <c r="W1073"/>
    </row>
    <row r="1074" spans="16:23" ht="15.75">
      <c r="P1074"/>
      <c r="Q1074"/>
      <c r="R1074"/>
      <c r="S1074"/>
      <c r="T1074"/>
      <c r="U1074"/>
      <c r="V1074"/>
      <c r="W1074"/>
    </row>
    <row r="1075" spans="16:23" ht="15.75">
      <c r="P1075"/>
      <c r="Q1075"/>
      <c r="R1075"/>
      <c r="S1075"/>
      <c r="T1075"/>
      <c r="U1075"/>
      <c r="V1075"/>
      <c r="W1075"/>
    </row>
    <row r="1076" spans="16:23" ht="15.75">
      <c r="P1076"/>
      <c r="Q1076"/>
      <c r="R1076"/>
      <c r="S1076"/>
      <c r="T1076"/>
      <c r="U1076"/>
      <c r="V1076"/>
      <c r="W1076"/>
    </row>
    <row r="1077" spans="16:23" ht="15.75">
      <c r="P1077"/>
      <c r="Q1077"/>
      <c r="R1077"/>
      <c r="S1077"/>
      <c r="T1077"/>
      <c r="U1077"/>
      <c r="V1077"/>
      <c r="W1077"/>
    </row>
    <row r="1078" spans="16:23" ht="15.75">
      <c r="P1078"/>
      <c r="Q1078"/>
      <c r="R1078"/>
      <c r="S1078"/>
      <c r="T1078"/>
      <c r="U1078"/>
      <c r="V1078"/>
      <c r="W1078"/>
    </row>
    <row r="1079" spans="16:23" ht="15.75">
      <c r="P1079"/>
      <c r="Q1079"/>
      <c r="R1079"/>
      <c r="S1079"/>
      <c r="T1079"/>
      <c r="U1079"/>
      <c r="V1079"/>
      <c r="W1079"/>
    </row>
    <row r="1080" spans="16:23" ht="15.75">
      <c r="P1080"/>
      <c r="Q1080"/>
      <c r="R1080"/>
      <c r="S1080"/>
      <c r="T1080"/>
      <c r="U1080"/>
      <c r="V1080"/>
      <c r="W1080"/>
    </row>
    <row r="1081" spans="16:23" ht="15.75">
      <c r="P1081"/>
      <c r="Q1081"/>
      <c r="R1081"/>
      <c r="S1081"/>
      <c r="T1081"/>
      <c r="U1081"/>
      <c r="V1081"/>
      <c r="W1081"/>
    </row>
    <row r="1082" spans="16:23" ht="15.75">
      <c r="P1082"/>
      <c r="Q1082"/>
      <c r="R1082"/>
      <c r="S1082"/>
      <c r="T1082"/>
      <c r="U1082"/>
      <c r="V1082"/>
      <c r="W1082"/>
    </row>
    <row r="1083" spans="16:23" ht="15.75">
      <c r="P1083"/>
      <c r="Q1083"/>
      <c r="R1083"/>
      <c r="S1083"/>
      <c r="T1083"/>
      <c r="U1083"/>
      <c r="V1083"/>
      <c r="W1083"/>
    </row>
    <row r="1084" spans="16:23" ht="15.75">
      <c r="P1084"/>
      <c r="Q1084"/>
      <c r="R1084"/>
      <c r="S1084"/>
      <c r="T1084"/>
      <c r="U1084"/>
      <c r="V1084"/>
      <c r="W1084"/>
    </row>
    <row r="1085" spans="16:23" ht="15.75">
      <c r="P1085"/>
      <c r="Q1085"/>
      <c r="R1085"/>
      <c r="S1085"/>
      <c r="T1085"/>
      <c r="U1085"/>
      <c r="V1085"/>
      <c r="W1085"/>
    </row>
    <row r="1086" spans="16:23" ht="15.75">
      <c r="P1086"/>
      <c r="Q1086"/>
      <c r="R1086"/>
      <c r="S1086"/>
      <c r="T1086"/>
      <c r="U1086"/>
      <c r="V1086"/>
      <c r="W1086"/>
    </row>
    <row r="1087" spans="16:23" ht="15.75">
      <c r="P1087"/>
      <c r="Q1087"/>
      <c r="R1087"/>
      <c r="S1087"/>
      <c r="T1087"/>
      <c r="U1087"/>
      <c r="V1087"/>
      <c r="W1087"/>
    </row>
    <row r="1088" spans="16:23" ht="15.75">
      <c r="P1088"/>
      <c r="Q1088"/>
      <c r="R1088"/>
      <c r="S1088"/>
      <c r="T1088"/>
      <c r="U1088"/>
      <c r="V1088"/>
      <c r="W1088"/>
    </row>
    <row r="1089" spans="16:23" ht="15.75">
      <c r="P1089"/>
      <c r="Q1089"/>
      <c r="R1089"/>
      <c r="S1089"/>
      <c r="T1089"/>
      <c r="U1089"/>
      <c r="V1089"/>
      <c r="W1089"/>
    </row>
    <row r="1090" spans="16:23" ht="15.75">
      <c r="P1090"/>
      <c r="Q1090"/>
      <c r="R1090"/>
      <c r="S1090"/>
      <c r="T1090"/>
      <c r="U1090"/>
      <c r="V1090"/>
      <c r="W1090"/>
    </row>
    <row r="1091" spans="16:23" ht="15.75">
      <c r="P1091"/>
      <c r="Q1091"/>
      <c r="R1091"/>
      <c r="S1091"/>
      <c r="T1091"/>
      <c r="U1091"/>
      <c r="V1091"/>
      <c r="W1091"/>
    </row>
    <row r="1092" spans="16:23" ht="15.75">
      <c r="P1092"/>
      <c r="Q1092"/>
      <c r="R1092"/>
      <c r="S1092"/>
      <c r="T1092"/>
      <c r="U1092"/>
      <c r="V1092"/>
      <c r="W1092"/>
    </row>
    <row r="1093" spans="16:23" ht="15.75">
      <c r="P1093"/>
      <c r="Q1093"/>
      <c r="R1093"/>
      <c r="S1093"/>
      <c r="T1093"/>
      <c r="U1093"/>
      <c r="V1093"/>
      <c r="W1093"/>
    </row>
    <row r="1094" spans="16:23" ht="15.75">
      <c r="P1094"/>
      <c r="Q1094"/>
      <c r="R1094"/>
      <c r="S1094"/>
      <c r="T1094"/>
      <c r="U1094"/>
      <c r="V1094"/>
      <c r="W1094"/>
    </row>
    <row r="1095" spans="16:23" ht="15.75">
      <c r="P1095"/>
      <c r="Q1095"/>
      <c r="R1095"/>
      <c r="S1095"/>
      <c r="T1095"/>
      <c r="U1095"/>
      <c r="V1095"/>
      <c r="W1095"/>
    </row>
    <row r="1096" spans="16:23" ht="15.75">
      <c r="P1096"/>
      <c r="Q1096"/>
      <c r="R1096"/>
      <c r="S1096"/>
      <c r="T1096"/>
      <c r="U1096"/>
      <c r="V1096"/>
      <c r="W1096"/>
    </row>
    <row r="1097" spans="16:23" ht="15.75">
      <c r="P1097"/>
      <c r="Q1097"/>
      <c r="R1097"/>
      <c r="S1097"/>
      <c r="T1097"/>
      <c r="U1097"/>
      <c r="V1097"/>
      <c r="W1097"/>
    </row>
    <row r="1098" spans="16:23" ht="15.75">
      <c r="P1098"/>
      <c r="Q1098"/>
      <c r="R1098"/>
      <c r="S1098"/>
      <c r="T1098"/>
      <c r="U1098"/>
      <c r="V1098"/>
      <c r="W1098"/>
    </row>
    <row r="1099" spans="16:23" ht="15.75">
      <c r="P1099"/>
      <c r="Q1099"/>
      <c r="R1099"/>
      <c r="S1099"/>
      <c r="T1099"/>
      <c r="U1099"/>
      <c r="V1099"/>
      <c r="W1099"/>
    </row>
    <row r="1100" spans="16:23" ht="15.75">
      <c r="P1100"/>
      <c r="Q1100"/>
      <c r="R1100"/>
      <c r="S1100"/>
      <c r="T1100"/>
      <c r="U1100"/>
      <c r="V1100"/>
      <c r="W1100"/>
    </row>
    <row r="1101" spans="16:23" ht="15.75">
      <c r="P1101"/>
      <c r="Q1101"/>
      <c r="R1101"/>
      <c r="S1101"/>
      <c r="T1101"/>
      <c r="U1101"/>
      <c r="V1101"/>
      <c r="W1101"/>
    </row>
    <row r="1102" spans="16:23" ht="15.75">
      <c r="P1102"/>
      <c r="Q1102"/>
      <c r="R1102"/>
      <c r="S1102"/>
      <c r="T1102"/>
      <c r="U1102"/>
      <c r="V1102"/>
      <c r="W1102"/>
    </row>
    <row r="1103" spans="16:23" ht="15.75">
      <c r="P1103"/>
      <c r="Q1103"/>
      <c r="R1103"/>
      <c r="S1103"/>
      <c r="T1103"/>
      <c r="U1103"/>
      <c r="V1103"/>
      <c r="W1103"/>
    </row>
    <row r="1104" spans="16:23" ht="15.75">
      <c r="P1104"/>
      <c r="Q1104"/>
      <c r="R1104"/>
      <c r="S1104"/>
      <c r="T1104"/>
      <c r="U1104"/>
      <c r="V1104"/>
      <c r="W1104"/>
    </row>
    <row r="1105" spans="16:23" ht="15.75">
      <c r="P1105"/>
      <c r="Q1105"/>
      <c r="R1105"/>
      <c r="S1105"/>
      <c r="T1105"/>
      <c r="U1105"/>
      <c r="V1105"/>
      <c r="W1105"/>
    </row>
    <row r="1106" spans="16:23" ht="15.75">
      <c r="P1106"/>
      <c r="Q1106"/>
      <c r="R1106"/>
      <c r="S1106"/>
      <c r="T1106"/>
      <c r="U1106"/>
      <c r="V1106"/>
      <c r="W1106"/>
    </row>
    <row r="1107" spans="16:23" ht="15.75">
      <c r="P1107"/>
      <c r="Q1107"/>
      <c r="R1107"/>
      <c r="S1107"/>
      <c r="T1107"/>
      <c r="U1107"/>
      <c r="V1107"/>
      <c r="W1107"/>
    </row>
    <row r="1108" spans="16:23" ht="15.75">
      <c r="P1108"/>
      <c r="Q1108"/>
      <c r="R1108"/>
      <c r="S1108"/>
      <c r="T1108"/>
      <c r="U1108"/>
      <c r="V1108"/>
      <c r="W1108"/>
    </row>
    <row r="1109" spans="16:23" ht="15.75">
      <c r="P1109"/>
      <c r="Q1109"/>
      <c r="R1109"/>
      <c r="S1109"/>
      <c r="T1109"/>
      <c r="U1109"/>
      <c r="V1109"/>
      <c r="W1109"/>
    </row>
    <row r="1110" spans="16:23" ht="15.75">
      <c r="P1110"/>
      <c r="Q1110"/>
      <c r="R1110"/>
      <c r="S1110"/>
      <c r="T1110"/>
      <c r="U1110"/>
      <c r="V1110"/>
      <c r="W1110"/>
    </row>
    <row r="1111" spans="16:23" ht="15.75">
      <c r="P1111"/>
      <c r="Q1111"/>
      <c r="R1111"/>
      <c r="S1111"/>
      <c r="T1111"/>
      <c r="U1111"/>
      <c r="V1111"/>
      <c r="W1111"/>
    </row>
    <row r="1112" spans="16:23" ht="15.75">
      <c r="P1112"/>
      <c r="Q1112"/>
      <c r="R1112"/>
      <c r="S1112"/>
      <c r="T1112"/>
      <c r="U1112"/>
      <c r="V1112"/>
      <c r="W1112"/>
    </row>
    <row r="1113" spans="16:23" ht="15.75">
      <c r="P1113"/>
      <c r="Q1113"/>
      <c r="R1113"/>
      <c r="S1113"/>
      <c r="T1113"/>
      <c r="U1113"/>
      <c r="V1113"/>
      <c r="W1113"/>
    </row>
    <row r="1114" spans="16:23" ht="15.75">
      <c r="P1114"/>
      <c r="Q1114"/>
      <c r="R1114"/>
      <c r="S1114"/>
      <c r="T1114"/>
      <c r="U1114"/>
      <c r="V1114"/>
      <c r="W1114"/>
    </row>
    <row r="1115" spans="16:23" ht="15.75">
      <c r="P1115"/>
      <c r="Q1115"/>
      <c r="R1115"/>
      <c r="S1115"/>
      <c r="T1115"/>
      <c r="U1115"/>
      <c r="V1115"/>
      <c r="W1115"/>
    </row>
    <row r="1116" spans="16:23" ht="15.75">
      <c r="P1116"/>
      <c r="Q1116"/>
      <c r="R1116"/>
      <c r="S1116"/>
      <c r="T1116"/>
      <c r="U1116"/>
      <c r="V1116"/>
      <c r="W1116"/>
    </row>
    <row r="1117" spans="16:23" ht="15.75">
      <c r="P1117"/>
      <c r="Q1117"/>
      <c r="R1117"/>
      <c r="S1117"/>
      <c r="T1117"/>
      <c r="U1117"/>
      <c r="V1117"/>
      <c r="W1117"/>
    </row>
    <row r="1118" spans="16:23" ht="15.75">
      <c r="P1118"/>
      <c r="Q1118"/>
      <c r="R1118"/>
      <c r="S1118"/>
      <c r="T1118"/>
      <c r="U1118"/>
      <c r="V1118"/>
      <c r="W1118"/>
    </row>
    <row r="1119" spans="16:23" ht="15.75">
      <c r="P1119"/>
      <c r="Q1119"/>
      <c r="R1119"/>
      <c r="S1119"/>
      <c r="T1119"/>
      <c r="U1119"/>
      <c r="V1119"/>
      <c r="W1119"/>
    </row>
    <row r="1120" spans="16:23" ht="15.75">
      <c r="P1120"/>
      <c r="Q1120"/>
      <c r="R1120"/>
      <c r="S1120"/>
      <c r="T1120"/>
      <c r="U1120"/>
      <c r="V1120"/>
      <c r="W1120"/>
    </row>
    <row r="1121" spans="16:23" ht="15.75">
      <c r="P1121"/>
      <c r="Q1121"/>
      <c r="R1121"/>
      <c r="S1121"/>
      <c r="T1121"/>
      <c r="U1121"/>
      <c r="V1121"/>
      <c r="W1121"/>
    </row>
    <row r="1122" spans="16:23" ht="15.75">
      <c r="P1122"/>
      <c r="Q1122"/>
      <c r="R1122"/>
      <c r="S1122"/>
      <c r="T1122"/>
      <c r="U1122"/>
      <c r="V1122"/>
      <c r="W1122"/>
    </row>
    <row r="1123" spans="16:23" ht="15.75">
      <c r="P1123"/>
      <c r="Q1123"/>
      <c r="R1123"/>
      <c r="S1123"/>
      <c r="T1123"/>
      <c r="U1123"/>
      <c r="V1123"/>
      <c r="W1123"/>
    </row>
    <row r="1124" spans="16:23" ht="15.75">
      <c r="P1124"/>
      <c r="Q1124"/>
      <c r="R1124"/>
      <c r="S1124"/>
      <c r="T1124"/>
      <c r="U1124"/>
      <c r="V1124"/>
      <c r="W1124"/>
    </row>
    <row r="1125" spans="16:23" ht="15.75">
      <c r="P1125"/>
      <c r="Q1125"/>
      <c r="R1125"/>
      <c r="S1125"/>
      <c r="T1125"/>
      <c r="U1125"/>
      <c r="V1125"/>
      <c r="W1125"/>
    </row>
    <row r="1126" spans="16:23" ht="15.75">
      <c r="P1126"/>
      <c r="Q1126"/>
      <c r="R1126"/>
      <c r="S1126"/>
      <c r="T1126"/>
      <c r="U1126"/>
      <c r="V1126"/>
      <c r="W1126"/>
    </row>
    <row r="1127" spans="16:23" ht="15.75">
      <c r="P1127"/>
      <c r="Q1127"/>
      <c r="R1127"/>
      <c r="S1127"/>
      <c r="T1127"/>
      <c r="U1127"/>
      <c r="V1127"/>
      <c r="W1127"/>
    </row>
    <row r="1128" spans="16:23" ht="15.75">
      <c r="P1128"/>
      <c r="Q1128"/>
      <c r="R1128"/>
      <c r="S1128"/>
      <c r="T1128"/>
      <c r="U1128"/>
      <c r="V1128"/>
      <c r="W1128"/>
    </row>
    <row r="1129" spans="16:23" ht="15.75">
      <c r="P1129"/>
      <c r="Q1129"/>
      <c r="R1129"/>
      <c r="S1129"/>
      <c r="T1129"/>
      <c r="U1129"/>
      <c r="V1129"/>
      <c r="W1129"/>
    </row>
    <row r="1130" spans="16:23" ht="15.75">
      <c r="P1130"/>
      <c r="Q1130"/>
      <c r="R1130"/>
      <c r="S1130"/>
      <c r="T1130"/>
      <c r="U1130"/>
      <c r="V1130"/>
      <c r="W1130"/>
    </row>
    <row r="1131" spans="16:23" ht="15.75">
      <c r="P1131"/>
      <c r="Q1131"/>
      <c r="R1131"/>
      <c r="S1131"/>
      <c r="T1131"/>
      <c r="U1131"/>
      <c r="V1131"/>
      <c r="W1131"/>
    </row>
    <row r="1132" spans="16:23" ht="15.75">
      <c r="P1132"/>
      <c r="Q1132"/>
      <c r="R1132"/>
      <c r="S1132"/>
      <c r="T1132"/>
      <c r="U1132"/>
      <c r="V1132"/>
      <c r="W1132"/>
    </row>
    <row r="1133" spans="16:23" ht="15.75">
      <c r="P1133"/>
      <c r="Q1133"/>
      <c r="R1133"/>
      <c r="S1133"/>
      <c r="T1133"/>
      <c r="U1133"/>
      <c r="V1133"/>
      <c r="W1133"/>
    </row>
    <row r="1134" spans="16:23" ht="15.75">
      <c r="P1134"/>
      <c r="Q1134"/>
      <c r="R1134"/>
      <c r="S1134"/>
      <c r="T1134"/>
      <c r="U1134"/>
      <c r="V1134"/>
      <c r="W1134"/>
    </row>
    <row r="1135" spans="16:23" ht="15.75">
      <c r="P1135"/>
      <c r="Q1135"/>
      <c r="R1135"/>
      <c r="S1135"/>
      <c r="T1135"/>
      <c r="U1135"/>
      <c r="V1135"/>
      <c r="W1135"/>
    </row>
    <row r="1136" spans="16:23" ht="15.75">
      <c r="P1136"/>
      <c r="Q1136"/>
      <c r="R1136"/>
      <c r="S1136"/>
      <c r="T1136"/>
      <c r="U1136"/>
      <c r="V1136"/>
      <c r="W1136"/>
    </row>
    <row r="1137" spans="16:23" ht="15.75">
      <c r="P1137"/>
      <c r="Q1137"/>
      <c r="R1137"/>
      <c r="S1137"/>
      <c r="T1137"/>
      <c r="U1137"/>
      <c r="V1137"/>
      <c r="W1137"/>
    </row>
    <row r="1138" spans="16:23" ht="15.75">
      <c r="P1138"/>
      <c r="Q1138"/>
      <c r="R1138"/>
      <c r="S1138"/>
      <c r="T1138"/>
      <c r="U1138"/>
      <c r="V1138"/>
      <c r="W1138"/>
    </row>
    <row r="1139" spans="16:23" ht="15.75">
      <c r="P1139"/>
      <c r="Q1139"/>
      <c r="R1139"/>
      <c r="S1139"/>
      <c r="T1139"/>
      <c r="U1139"/>
      <c r="V1139"/>
      <c r="W1139"/>
    </row>
    <row r="1140" spans="16:23" ht="15.75">
      <c r="P1140"/>
      <c r="Q1140"/>
      <c r="R1140"/>
      <c r="S1140"/>
      <c r="T1140"/>
      <c r="U1140"/>
      <c r="V1140"/>
      <c r="W1140"/>
    </row>
    <row r="1141" spans="16:23" ht="15.75">
      <c r="P1141"/>
      <c r="Q1141"/>
      <c r="R1141"/>
      <c r="S1141"/>
      <c r="T1141"/>
      <c r="U1141"/>
      <c r="V1141"/>
      <c r="W1141"/>
    </row>
    <row r="1142" spans="16:23" ht="15.75">
      <c r="P1142"/>
      <c r="Q1142"/>
      <c r="R1142"/>
      <c r="S1142"/>
      <c r="T1142"/>
      <c r="U1142"/>
      <c r="V1142"/>
      <c r="W1142"/>
    </row>
    <row r="1143" spans="16:23" ht="15.75">
      <c r="P1143"/>
      <c r="Q1143"/>
      <c r="R1143"/>
      <c r="S1143"/>
      <c r="T1143"/>
      <c r="U1143"/>
      <c r="V1143"/>
      <c r="W1143"/>
    </row>
    <row r="1144" spans="16:23" ht="15.75">
      <c r="P1144"/>
      <c r="Q1144"/>
      <c r="R1144"/>
      <c r="S1144"/>
      <c r="T1144"/>
      <c r="U1144"/>
      <c r="V1144"/>
      <c r="W1144"/>
    </row>
    <row r="1145" spans="16:23" ht="15.75">
      <c r="P1145"/>
      <c r="Q1145"/>
      <c r="R1145"/>
      <c r="S1145"/>
      <c r="T1145"/>
      <c r="U1145"/>
      <c r="V1145"/>
      <c r="W1145"/>
    </row>
    <row r="1146" spans="16:23" ht="15.75">
      <c r="P1146"/>
      <c r="Q1146"/>
      <c r="R1146"/>
      <c r="S1146"/>
      <c r="T1146"/>
      <c r="U1146"/>
      <c r="V1146"/>
      <c r="W1146"/>
    </row>
    <row r="1147" spans="16:23" ht="15.75">
      <c r="P1147"/>
      <c r="Q1147"/>
      <c r="R1147"/>
      <c r="S1147"/>
      <c r="T1147"/>
      <c r="U1147"/>
      <c r="V1147"/>
      <c r="W1147"/>
    </row>
    <row r="1148" spans="16:23" ht="15.75">
      <c r="P1148"/>
      <c r="Q1148"/>
      <c r="R1148"/>
      <c r="S1148"/>
      <c r="T1148"/>
      <c r="U1148"/>
      <c r="V1148"/>
      <c r="W1148"/>
    </row>
    <row r="1149" spans="16:23" ht="15.75">
      <c r="P1149"/>
      <c r="Q1149"/>
      <c r="R1149"/>
      <c r="S1149"/>
      <c r="T1149"/>
      <c r="U1149"/>
      <c r="V1149"/>
      <c r="W1149"/>
    </row>
    <row r="1150" spans="16:23" ht="15.75">
      <c r="P1150"/>
      <c r="Q1150"/>
      <c r="R1150"/>
      <c r="S1150"/>
      <c r="T1150"/>
      <c r="U1150"/>
      <c r="V1150"/>
      <c r="W1150"/>
    </row>
  </sheetData>
  <sheetProtection password="CC3B" sheet="1" objects="1" scenarios="1"/>
  <mergeCells count="22">
    <mergeCell ref="B37:M43"/>
    <mergeCell ref="B44:M48"/>
    <mergeCell ref="AA25:AB25"/>
    <mergeCell ref="B17:E17"/>
    <mergeCell ref="AA7:AF7"/>
    <mergeCell ref="AB9:AE9"/>
    <mergeCell ref="AA24:AF24"/>
    <mergeCell ref="E7:J7"/>
    <mergeCell ref="E8:J8"/>
    <mergeCell ref="B19:E19"/>
    <mergeCell ref="Q9:T9"/>
    <mergeCell ref="P7:T7"/>
    <mergeCell ref="B14:E14"/>
    <mergeCell ref="B15:E15"/>
    <mergeCell ref="C1:L1"/>
    <mergeCell ref="Q25:R25"/>
    <mergeCell ref="Q24:V24"/>
    <mergeCell ref="S2:T2"/>
    <mergeCell ref="B3:N3"/>
    <mergeCell ref="C4:D4"/>
    <mergeCell ref="E4:F4"/>
    <mergeCell ref="E6:J6"/>
  </mergeCells>
  <printOptions/>
  <pageMargins left="0.4724409448818898" right="0.2755905511811024" top="1" bottom="1" header="0" footer="0"/>
  <pageSetup horizontalDpi="300" verticalDpi="300" orientation="portrait" paperSize="9" r:id="rId3"/>
  <legacyDrawing r:id="rId2"/>
</worksheet>
</file>

<file path=xl/worksheets/sheet9.xml><?xml version="1.0" encoding="utf-8"?>
<worksheet xmlns="http://schemas.openxmlformats.org/spreadsheetml/2006/main" xmlns:r="http://schemas.openxmlformats.org/officeDocument/2006/relationships">
  <sheetPr codeName="Hoja2"/>
  <dimension ref="A1:AV1150"/>
  <sheetViews>
    <sheetView showGridLines="0" showRowColHeaders="0" workbookViewId="0" topLeftCell="A13">
      <selection activeCell="D26" sqref="D26"/>
    </sheetView>
  </sheetViews>
  <sheetFormatPr defaultColWidth="11.421875" defaultRowHeight="12.75"/>
  <cols>
    <col min="1" max="1" width="2.421875" style="10" customWidth="1"/>
    <col min="2" max="2" width="6.421875" style="10" customWidth="1"/>
    <col min="3" max="3" width="7.421875" style="10" customWidth="1"/>
    <col min="4" max="4" width="6.8515625" style="10" customWidth="1"/>
    <col min="5" max="7" width="6.421875" style="10" customWidth="1"/>
    <col min="8" max="8" width="6.28125" style="10" customWidth="1"/>
    <col min="9" max="9" width="10.00390625" style="10" customWidth="1"/>
    <col min="10" max="10" width="8.421875" style="10" customWidth="1"/>
    <col min="11" max="11" width="7.7109375" style="10" customWidth="1"/>
    <col min="12" max="12" width="6.421875" style="10" customWidth="1"/>
    <col min="13" max="13" width="7.00390625" style="10" customWidth="1"/>
    <col min="14" max="14" width="6.421875" style="10" customWidth="1"/>
    <col min="15" max="15" width="1.421875" style="10" customWidth="1"/>
    <col min="16" max="16" width="6.7109375" style="10" hidden="1" customWidth="1"/>
    <col min="17" max="17" width="6.8515625" style="10" hidden="1" customWidth="1"/>
    <col min="18" max="18" width="6.57421875" style="10" hidden="1" customWidth="1"/>
    <col min="19" max="19" width="6.8515625" style="10" hidden="1" customWidth="1"/>
    <col min="20" max="20" width="8.421875" style="10" hidden="1" customWidth="1"/>
    <col min="21" max="21" width="6.00390625" style="10" hidden="1" customWidth="1"/>
    <col min="22" max="22" width="6.140625" style="11" hidden="1" customWidth="1"/>
    <col min="23" max="24" width="6.7109375" style="10" hidden="1" customWidth="1"/>
    <col min="25" max="26" width="7.28125" style="10" hidden="1" customWidth="1"/>
    <col min="27" max="27" width="9.421875" style="10" hidden="1" customWidth="1"/>
    <col min="28" max="28" width="6.8515625" style="10" hidden="1" customWidth="1"/>
    <col min="29" max="29" width="8.421875" style="10" hidden="1" customWidth="1"/>
    <col min="30" max="30" width="6.8515625" style="10" hidden="1" customWidth="1"/>
    <col min="31" max="31" width="6.00390625" style="10" hidden="1" customWidth="1"/>
    <col min="32" max="32" width="7.140625" style="10" hidden="1" customWidth="1"/>
    <col min="33" max="33" width="7.421875" style="10" hidden="1" customWidth="1"/>
    <col min="34" max="34" width="8.140625" style="10" hidden="1" customWidth="1"/>
    <col min="35" max="35" width="8.421875" style="10" hidden="1" customWidth="1"/>
    <col min="36" max="36" width="9.421875" style="10" hidden="1" customWidth="1"/>
    <col min="37" max="37" width="7.7109375" style="10" hidden="1" customWidth="1"/>
    <col min="38" max="38" width="7.140625" style="10" hidden="1" customWidth="1"/>
    <col min="39" max="39" width="9.140625" style="10" hidden="1" customWidth="1"/>
    <col min="40" max="40" width="8.8515625" style="10" hidden="1" customWidth="1"/>
    <col min="41" max="41" width="7.7109375" style="10" hidden="1" customWidth="1"/>
    <col min="42" max="42" width="6.8515625" style="10" hidden="1" customWidth="1"/>
    <col min="43" max="43" width="6.7109375" style="10" hidden="1" customWidth="1"/>
    <col min="44" max="44" width="7.421875" style="10" hidden="1" customWidth="1"/>
    <col min="45" max="46" width="7.7109375" style="10" hidden="1" customWidth="1"/>
    <col min="47" max="47" width="16.140625" style="10" hidden="1" customWidth="1"/>
    <col min="48" max="65" width="11.421875" style="10" hidden="1" customWidth="1"/>
    <col min="66" max="16384" width="11.421875" style="10" customWidth="1"/>
  </cols>
  <sheetData>
    <row r="1" spans="1:12" ht="32.25" customHeight="1" thickBot="1">
      <c r="A1" s="10" t="s">
        <v>24</v>
      </c>
      <c r="C1" s="281" t="s">
        <v>125</v>
      </c>
      <c r="D1" s="281"/>
      <c r="E1" s="281"/>
      <c r="F1" s="281"/>
      <c r="G1" s="281"/>
      <c r="H1" s="281"/>
      <c r="I1" s="281"/>
      <c r="J1" s="281"/>
      <c r="K1" s="281"/>
      <c r="L1" s="281"/>
    </row>
    <row r="2" spans="1:29" s="13" customFormat="1" ht="12" customHeight="1">
      <c r="A2" s="12"/>
      <c r="B2" s="12"/>
      <c r="C2" s="12"/>
      <c r="D2" s="12"/>
      <c r="E2" s="12"/>
      <c r="F2" s="12"/>
      <c r="G2" s="12"/>
      <c r="P2" s="14" t="s">
        <v>37</v>
      </c>
      <c r="Q2" s="14"/>
      <c r="S2" s="283" t="s">
        <v>126</v>
      </c>
      <c r="T2" s="284"/>
      <c r="U2" s="184"/>
      <c r="V2" s="184" t="s">
        <v>5</v>
      </c>
      <c r="W2" s="184"/>
      <c r="X2" s="184" t="s">
        <v>6</v>
      </c>
      <c r="Y2" s="184" t="s">
        <v>7</v>
      </c>
      <c r="Z2" s="185" t="s">
        <v>8</v>
      </c>
      <c r="AA2" s="186" t="s">
        <v>68</v>
      </c>
      <c r="AB2" s="186" t="s">
        <v>54</v>
      </c>
      <c r="AC2" s="122"/>
    </row>
    <row r="3" spans="2:44" ht="15.75" customHeight="1">
      <c r="B3" s="251"/>
      <c r="C3" s="251"/>
      <c r="D3" s="251"/>
      <c r="E3" s="251"/>
      <c r="F3" s="251"/>
      <c r="G3" s="251"/>
      <c r="H3" s="251"/>
      <c r="I3" s="251"/>
      <c r="J3" s="251"/>
      <c r="K3" s="251"/>
      <c r="L3" s="251"/>
      <c r="M3" s="251"/>
      <c r="N3" s="251"/>
      <c r="O3" s="16"/>
      <c r="P3" s="17" t="s">
        <v>146</v>
      </c>
      <c r="Q3" s="18">
        <v>1.042</v>
      </c>
      <c r="S3" s="291" t="s">
        <v>9</v>
      </c>
      <c r="T3" s="292"/>
      <c r="U3" s="292" t="s">
        <v>17</v>
      </c>
      <c r="V3" s="292"/>
      <c r="W3" s="292"/>
      <c r="X3" s="216">
        <v>1.96</v>
      </c>
      <c r="Y3" s="216">
        <v>-0.00054</v>
      </c>
      <c r="Z3" s="217">
        <v>0.0403</v>
      </c>
      <c r="AA3" s="190">
        <f>F16/((F15)^X3)</f>
        <v>0.04182475982488587</v>
      </c>
      <c r="AB3" s="190">
        <f>F17-Y3*F15^2-Z3*F15</f>
        <v>-0.16604059999999987</v>
      </c>
      <c r="AC3" s="117" t="s">
        <v>146</v>
      </c>
      <c r="AN3"/>
      <c r="AO3"/>
      <c r="AP3"/>
      <c r="AQ3"/>
      <c r="AR3"/>
    </row>
    <row r="4" spans="2:29" ht="17.25" customHeight="1">
      <c r="B4" s="10" t="s">
        <v>26</v>
      </c>
      <c r="C4" s="278"/>
      <c r="D4" s="278"/>
      <c r="E4" s="269" t="s">
        <v>119</v>
      </c>
      <c r="F4" s="269"/>
      <c r="K4" s="13"/>
      <c r="L4" s="13"/>
      <c r="P4" s="219" t="s">
        <v>148</v>
      </c>
      <c r="Q4" s="17">
        <v>1.044</v>
      </c>
      <c r="S4" s="289" t="s">
        <v>149</v>
      </c>
      <c r="T4" s="248"/>
      <c r="U4" s="248" t="s">
        <v>150</v>
      </c>
      <c r="V4" s="248"/>
      <c r="W4" s="248"/>
      <c r="X4" s="38">
        <v>4.39</v>
      </c>
      <c r="Y4" s="38">
        <v>-0.00113</v>
      </c>
      <c r="Z4" s="218">
        <v>0.0909</v>
      </c>
      <c r="AA4" s="192">
        <f>G16/((G15)^X4)</f>
        <v>1.027109090573402E-05</v>
      </c>
      <c r="AB4" s="192">
        <f>G17-Y4*G15^2-Z4*G15</f>
        <v>-1.1020306999999998</v>
      </c>
      <c r="AC4" s="119" t="s">
        <v>148</v>
      </c>
    </row>
    <row r="5" spans="11:29" ht="14.25" customHeight="1">
      <c r="K5" s="16"/>
      <c r="L5" s="16"/>
      <c r="N5" s="19"/>
      <c r="P5" s="219"/>
      <c r="Q5" s="17"/>
      <c r="S5" s="290" t="s">
        <v>14</v>
      </c>
      <c r="T5" s="279"/>
      <c r="U5" s="279" t="s">
        <v>150</v>
      </c>
      <c r="V5" s="279"/>
      <c r="W5" s="279"/>
      <c r="X5" s="44">
        <v>4.23</v>
      </c>
      <c r="Y5" s="44">
        <v>-0.000775</v>
      </c>
      <c r="Z5" s="220">
        <v>0.0593</v>
      </c>
      <c r="AA5" s="197" t="e">
        <f>H16/((H15)^X5)</f>
        <v>#DIV/0!</v>
      </c>
      <c r="AB5" s="197">
        <f>H17-Y5*G15^2-Z5*G15</f>
        <v>-1.05438225</v>
      </c>
      <c r="AC5" s="121" t="s">
        <v>147</v>
      </c>
    </row>
    <row r="6" spans="2:41" ht="16.5" customHeight="1">
      <c r="B6" s="10" t="s">
        <v>25</v>
      </c>
      <c r="D6" s="54"/>
      <c r="E6" s="270" t="s">
        <v>120</v>
      </c>
      <c r="F6" s="270"/>
      <c r="G6" s="270"/>
      <c r="H6" s="270"/>
      <c r="I6" s="270"/>
      <c r="J6" s="270"/>
      <c r="K6" s="13"/>
      <c r="L6" s="13"/>
      <c r="P6" s="20"/>
      <c r="Q6" s="20"/>
      <c r="AM6" s="91"/>
      <c r="AN6" s="92"/>
      <c r="AO6" s="92"/>
    </row>
    <row r="7" spans="2:32" ht="15.75">
      <c r="B7" s="10" t="s">
        <v>27</v>
      </c>
      <c r="D7" s="54"/>
      <c r="E7" s="270" t="s">
        <v>121</v>
      </c>
      <c r="F7" s="270"/>
      <c r="G7" s="270"/>
      <c r="H7" s="270"/>
      <c r="I7" s="270"/>
      <c r="J7" s="270"/>
      <c r="K7" s="13"/>
      <c r="L7" s="199"/>
      <c r="M7" s="21"/>
      <c r="P7" s="259" t="s">
        <v>127</v>
      </c>
      <c r="Q7" s="260"/>
      <c r="R7" s="260"/>
      <c r="S7" s="260"/>
      <c r="T7" s="261"/>
      <c r="U7" s="22"/>
      <c r="V7" s="22"/>
      <c r="W7" s="22"/>
      <c r="X7"/>
      <c r="Y7"/>
      <c r="AA7" s="273" t="s">
        <v>128</v>
      </c>
      <c r="AB7" s="274"/>
      <c r="AC7" s="274"/>
      <c r="AD7" s="274"/>
      <c r="AE7" s="274"/>
      <c r="AF7" s="274"/>
    </row>
    <row r="8" spans="2:35" ht="13.5" customHeight="1" thickBot="1">
      <c r="B8" s="10" t="s">
        <v>29</v>
      </c>
      <c r="D8" s="54"/>
      <c r="E8" s="270" t="s">
        <v>122</v>
      </c>
      <c r="F8" s="270"/>
      <c r="G8" s="270"/>
      <c r="H8" s="270"/>
      <c r="I8" s="270"/>
      <c r="J8" s="270"/>
      <c r="K8" s="23"/>
      <c r="L8" s="13"/>
      <c r="P8" s="200">
        <v>1</v>
      </c>
      <c r="Q8" s="201">
        <v>2</v>
      </c>
      <c r="R8" s="201">
        <v>3</v>
      </c>
      <c r="S8" s="201">
        <v>4</v>
      </c>
      <c r="T8" s="201">
        <v>5</v>
      </c>
      <c r="U8" s="202">
        <v>6</v>
      </c>
      <c r="V8" s="202">
        <v>7</v>
      </c>
      <c r="W8" s="202">
        <v>8</v>
      </c>
      <c r="X8"/>
      <c r="Y8"/>
      <c r="AA8" s="101">
        <v>1</v>
      </c>
      <c r="AB8" s="101">
        <v>2</v>
      </c>
      <c r="AC8" s="101">
        <v>3</v>
      </c>
      <c r="AD8" s="101">
        <v>4</v>
      </c>
      <c r="AE8" s="101">
        <v>5</v>
      </c>
      <c r="AF8" s="102">
        <v>6</v>
      </c>
      <c r="AG8" s="10">
        <v>7</v>
      </c>
      <c r="AH8" s="10">
        <v>8</v>
      </c>
      <c r="AI8" s="10">
        <v>9</v>
      </c>
    </row>
    <row r="9" spans="2:32" ht="15" customHeight="1" thickBot="1">
      <c r="B9" s="13"/>
      <c r="C9" s="13"/>
      <c r="D9" s="203"/>
      <c r="F9" s="204"/>
      <c r="G9" s="204"/>
      <c r="H9" s="204"/>
      <c r="I9" s="204"/>
      <c r="J9" s="204"/>
      <c r="K9" s="13"/>
      <c r="L9" s="13"/>
      <c r="M9" s="140" t="s">
        <v>69</v>
      </c>
      <c r="N9" s="140" t="s">
        <v>70</v>
      </c>
      <c r="P9" s="26" t="s">
        <v>50</v>
      </c>
      <c r="Q9" s="256" t="s">
        <v>40</v>
      </c>
      <c r="R9" s="257"/>
      <c r="S9" s="257"/>
      <c r="T9" s="258"/>
      <c r="U9" s="29"/>
      <c r="V9" s="29"/>
      <c r="W9" s="29"/>
      <c r="X9"/>
      <c r="Y9"/>
      <c r="AA9" s="93" t="s">
        <v>48</v>
      </c>
      <c r="AB9" s="275" t="s">
        <v>40</v>
      </c>
      <c r="AC9" s="276"/>
      <c r="AD9" s="276"/>
      <c r="AE9" s="277"/>
      <c r="AF9" s="94"/>
    </row>
    <row r="10" spans="2:35" ht="15" customHeight="1" thickBot="1">
      <c r="B10" s="13"/>
      <c r="C10" s="13"/>
      <c r="D10" s="203"/>
      <c r="E10" s="204"/>
      <c r="F10" s="204"/>
      <c r="G10" s="204"/>
      <c r="H10" s="204"/>
      <c r="I10" s="204"/>
      <c r="J10" s="204"/>
      <c r="K10" s="13"/>
      <c r="L10" s="13"/>
      <c r="M10" s="139">
        <v>23</v>
      </c>
      <c r="N10" s="139">
        <v>23</v>
      </c>
      <c r="P10" s="36" t="s">
        <v>49</v>
      </c>
      <c r="Q10" s="27">
        <v>0.3</v>
      </c>
      <c r="R10" s="28">
        <v>0.35</v>
      </c>
      <c r="S10" s="28">
        <v>0.4</v>
      </c>
      <c r="T10" s="9">
        <v>0.45</v>
      </c>
      <c r="U10" s="9">
        <v>0.5</v>
      </c>
      <c r="V10" s="9">
        <v>0.55</v>
      </c>
      <c r="W10" s="9">
        <v>0.6</v>
      </c>
      <c r="X10"/>
      <c r="Y10"/>
      <c r="Z10" s="101"/>
      <c r="AA10" s="95" t="s">
        <v>129</v>
      </c>
      <c r="AB10" s="96">
        <v>0.25</v>
      </c>
      <c r="AC10" s="96">
        <v>0.3</v>
      </c>
      <c r="AD10" s="97">
        <v>0.35</v>
      </c>
      <c r="AE10" s="97">
        <v>0.4</v>
      </c>
      <c r="AF10" s="98">
        <v>0.45</v>
      </c>
      <c r="AG10" s="98">
        <v>0.5</v>
      </c>
      <c r="AH10" s="98">
        <v>0.55</v>
      </c>
      <c r="AI10" s="98">
        <v>0.6</v>
      </c>
    </row>
    <row r="11" spans="2:35" ht="15" customHeight="1">
      <c r="B11" s="13"/>
      <c r="C11" s="13"/>
      <c r="D11" s="203"/>
      <c r="E11" s="204"/>
      <c r="F11" s="204"/>
      <c r="G11" s="204"/>
      <c r="H11" s="204"/>
      <c r="I11" s="204"/>
      <c r="J11" s="204"/>
      <c r="K11" s="13"/>
      <c r="L11" s="13"/>
      <c r="M11" s="139">
        <v>24</v>
      </c>
      <c r="N11" s="139">
        <v>24</v>
      </c>
      <c r="P11" s="39">
        <v>2</v>
      </c>
      <c r="Q11" s="39">
        <v>0.889</v>
      </c>
      <c r="R11" s="39">
        <v>0.895</v>
      </c>
      <c r="S11" s="39">
        <v>0.903</v>
      </c>
      <c r="T11" s="39">
        <v>0.908</v>
      </c>
      <c r="U11" s="39">
        <v>0.912</v>
      </c>
      <c r="V11" s="39">
        <v>0.917</v>
      </c>
      <c r="W11" s="39">
        <v>0.921</v>
      </c>
      <c r="X11"/>
      <c r="Y11"/>
      <c r="Z11" s="101"/>
      <c r="AA11" s="99">
        <v>2</v>
      </c>
      <c r="AB11" s="99">
        <v>0.329</v>
      </c>
      <c r="AC11" s="99">
        <v>0.378</v>
      </c>
      <c r="AD11" s="99">
        <v>0.421</v>
      </c>
      <c r="AE11" s="99">
        <v>0.46</v>
      </c>
      <c r="AF11" s="99">
        <v>0.496</v>
      </c>
      <c r="AG11" s="99">
        <v>0.529</v>
      </c>
      <c r="AH11" s="99">
        <v>0.559</v>
      </c>
      <c r="AI11" s="99">
        <v>0.585</v>
      </c>
    </row>
    <row r="12" spans="4:35" ht="15" customHeight="1">
      <c r="D12" s="205"/>
      <c r="E12" s="206"/>
      <c r="F12" s="206"/>
      <c r="G12" s="206"/>
      <c r="H12" s="206"/>
      <c r="I12" s="206"/>
      <c r="J12" s="206"/>
      <c r="M12" s="139">
        <v>25</v>
      </c>
      <c r="N12" s="139">
        <v>25</v>
      </c>
      <c r="P12" s="42">
        <v>3</v>
      </c>
      <c r="Q12" s="42">
        <v>0.94</v>
      </c>
      <c r="R12" s="42">
        <v>0.943</v>
      </c>
      <c r="S12" s="42">
        <v>0.945</v>
      </c>
      <c r="T12" s="42">
        <v>0.946</v>
      </c>
      <c r="U12" s="42">
        <v>0.949</v>
      </c>
      <c r="V12" s="42">
        <v>0.952</v>
      </c>
      <c r="W12" s="42">
        <v>0.953</v>
      </c>
      <c r="X12"/>
      <c r="Y12"/>
      <c r="Z12" s="101"/>
      <c r="AA12" s="100">
        <v>3</v>
      </c>
      <c r="AB12" s="100">
        <v>0.222</v>
      </c>
      <c r="AC12" s="100">
        <v>0.261</v>
      </c>
      <c r="AD12" s="100">
        <v>0.294</v>
      </c>
      <c r="AE12" s="100">
        <v>0.326</v>
      </c>
      <c r="AF12" s="100">
        <v>0.357</v>
      </c>
      <c r="AG12" s="100">
        <v>0.388</v>
      </c>
      <c r="AH12" s="100">
        <v>0.419</v>
      </c>
      <c r="AI12" s="100">
        <v>0.448</v>
      </c>
    </row>
    <row r="13" spans="6:35" ht="15" customHeight="1">
      <c r="F13" s="41" t="s">
        <v>146</v>
      </c>
      <c r="G13" s="41" t="s">
        <v>148</v>
      </c>
      <c r="H13"/>
      <c r="M13" s="139">
        <v>26</v>
      </c>
      <c r="N13" s="139">
        <v>26</v>
      </c>
      <c r="P13" s="42">
        <v>4</v>
      </c>
      <c r="Q13" s="42">
        <v>1.043</v>
      </c>
      <c r="R13" s="42">
        <v>1.041</v>
      </c>
      <c r="S13" s="42">
        <v>1.04</v>
      </c>
      <c r="T13" s="42">
        <v>1.039</v>
      </c>
      <c r="U13" s="42">
        <v>1.037</v>
      </c>
      <c r="V13" s="42">
        <v>1.035</v>
      </c>
      <c r="W13" s="42">
        <v>1.034</v>
      </c>
      <c r="X13"/>
      <c r="Y13"/>
      <c r="Z13" s="101"/>
      <c r="AA13" s="100">
        <v>4</v>
      </c>
      <c r="AB13" s="100">
        <v>0.155</v>
      </c>
      <c r="AC13" s="100">
        <v>0.183</v>
      </c>
      <c r="AD13" s="100">
        <v>0.208</v>
      </c>
      <c r="AE13" s="100">
        <v>0.232</v>
      </c>
      <c r="AF13" s="100">
        <v>0.258</v>
      </c>
      <c r="AG13" s="100">
        <v>0.285</v>
      </c>
      <c r="AH13" s="100">
        <v>0.311</v>
      </c>
      <c r="AI13" s="100">
        <v>0.339</v>
      </c>
    </row>
    <row r="14" spans="2:35" ht="15" customHeight="1">
      <c r="B14" s="265" t="s">
        <v>63</v>
      </c>
      <c r="C14" s="265"/>
      <c r="D14" s="265"/>
      <c r="E14" s="265"/>
      <c r="F14" s="207">
        <v>28</v>
      </c>
      <c r="G14" s="207">
        <v>28</v>
      </c>
      <c r="H14"/>
      <c r="M14" s="139">
        <v>27</v>
      </c>
      <c r="N14" s="139">
        <v>27</v>
      </c>
      <c r="P14" s="42">
        <v>4.5</v>
      </c>
      <c r="Q14" s="42">
        <v>1.109</v>
      </c>
      <c r="R14" s="42">
        <v>1.105</v>
      </c>
      <c r="S14" s="42">
        <v>1.102</v>
      </c>
      <c r="T14" s="42">
        <v>1.099</v>
      </c>
      <c r="U14" s="42">
        <v>1.096</v>
      </c>
      <c r="V14" s="42">
        <v>1.091</v>
      </c>
      <c r="W14" s="42">
        <v>1.088</v>
      </c>
      <c r="X14"/>
      <c r="Y14"/>
      <c r="Z14" s="101"/>
      <c r="AA14" s="100">
        <v>4.5</v>
      </c>
      <c r="AB14" s="100">
        <v>0.13</v>
      </c>
      <c r="AC14" s="100">
        <v>0.155</v>
      </c>
      <c r="AD14" s="100">
        <v>0.177</v>
      </c>
      <c r="AE14" s="100">
        <v>0.198</v>
      </c>
      <c r="AF14" s="100">
        <v>0.22</v>
      </c>
      <c r="AG14" s="100">
        <v>0.245</v>
      </c>
      <c r="AH14" s="100">
        <v>0.272</v>
      </c>
      <c r="AI14" s="100">
        <v>0.295</v>
      </c>
    </row>
    <row r="15" spans="2:37" ht="15" customHeight="1">
      <c r="B15" s="266" t="s">
        <v>67</v>
      </c>
      <c r="C15" s="267"/>
      <c r="D15" s="267"/>
      <c r="E15" s="268"/>
      <c r="F15" s="180">
        <v>28.1</v>
      </c>
      <c r="G15" s="180">
        <v>28.1</v>
      </c>
      <c r="H15"/>
      <c r="M15" s="139">
        <v>28</v>
      </c>
      <c r="N15" s="139">
        <v>28</v>
      </c>
      <c r="P15" s="42">
        <v>5</v>
      </c>
      <c r="Q15" s="42">
        <v>1.164</v>
      </c>
      <c r="R15" s="42">
        <v>1.16</v>
      </c>
      <c r="S15" s="42">
        <v>1.151</v>
      </c>
      <c r="T15" s="42">
        <v>1.15</v>
      </c>
      <c r="U15" s="42">
        <v>1.144</v>
      </c>
      <c r="V15" s="42">
        <v>1.139</v>
      </c>
      <c r="W15" s="42">
        <v>1.134</v>
      </c>
      <c r="X15"/>
      <c r="Y15"/>
      <c r="Z15" s="101"/>
      <c r="AA15" s="100">
        <v>5</v>
      </c>
      <c r="AB15" s="100">
        <v>0.112</v>
      </c>
      <c r="AC15" s="100">
        <v>0.135</v>
      </c>
      <c r="AD15" s="100">
        <v>0.154</v>
      </c>
      <c r="AE15" s="100">
        <v>0.172</v>
      </c>
      <c r="AF15" s="100">
        <v>0.192</v>
      </c>
      <c r="AG15" s="100">
        <v>0.214</v>
      </c>
      <c r="AH15" s="100">
        <v>0.236</v>
      </c>
      <c r="AI15" s="100">
        <v>0.261</v>
      </c>
      <c r="AJ15"/>
      <c r="AK15"/>
    </row>
    <row r="16" spans="2:37" ht="15" customHeight="1">
      <c r="B16" s="46" t="s">
        <v>64</v>
      </c>
      <c r="C16" s="46"/>
      <c r="D16" s="46"/>
      <c r="E16" s="46"/>
      <c r="F16" s="181">
        <v>28.9</v>
      </c>
      <c r="G16" s="183">
        <v>23.52</v>
      </c>
      <c r="H16"/>
      <c r="M16" s="139">
        <v>29</v>
      </c>
      <c r="N16" s="139">
        <v>29</v>
      </c>
      <c r="P16" s="42">
        <v>6</v>
      </c>
      <c r="Q16" s="42">
        <v>1.254</v>
      </c>
      <c r="R16" s="42">
        <v>1.245</v>
      </c>
      <c r="S16" s="42">
        <v>1.235</v>
      </c>
      <c r="T16" s="42">
        <v>1.231</v>
      </c>
      <c r="U16" s="42">
        <v>1.225</v>
      </c>
      <c r="V16" s="42">
        <v>1.217</v>
      </c>
      <c r="W16" s="42">
        <v>1.207</v>
      </c>
      <c r="X16"/>
      <c r="Y16"/>
      <c r="Z16" s="101"/>
      <c r="AA16" s="100">
        <v>6</v>
      </c>
      <c r="AB16" s="100">
        <v>0.088</v>
      </c>
      <c r="AC16" s="100">
        <v>0.106</v>
      </c>
      <c r="AD16" s="100">
        <v>0.121</v>
      </c>
      <c r="AE16" s="100">
        <v>0.136</v>
      </c>
      <c r="AF16" s="100">
        <v>0.152</v>
      </c>
      <c r="AG16" s="100">
        <v>0.166</v>
      </c>
      <c r="AH16" s="100">
        <v>0.189</v>
      </c>
      <c r="AI16" s="100">
        <v>0.21</v>
      </c>
      <c r="AJ16"/>
      <c r="AK16"/>
    </row>
    <row r="17" spans="2:37" ht="15" customHeight="1">
      <c r="B17" s="255" t="s">
        <v>65</v>
      </c>
      <c r="C17" s="255"/>
      <c r="D17" s="255"/>
      <c r="E17" s="255"/>
      <c r="F17" s="182">
        <v>0.54</v>
      </c>
      <c r="G17" s="183">
        <v>0.56</v>
      </c>
      <c r="H17"/>
      <c r="M17" s="139">
        <v>30</v>
      </c>
      <c r="N17" s="139">
        <v>30</v>
      </c>
      <c r="P17" s="42">
        <v>7</v>
      </c>
      <c r="Q17" s="42">
        <v>1.299</v>
      </c>
      <c r="R17" s="42">
        <v>1.292</v>
      </c>
      <c r="S17" s="42">
        <v>1.282</v>
      </c>
      <c r="T17" s="42">
        <v>1.275</v>
      </c>
      <c r="U17" s="42">
        <v>1.27</v>
      </c>
      <c r="V17" s="42">
        <v>1.26</v>
      </c>
      <c r="W17" s="42">
        <v>1.249</v>
      </c>
      <c r="X17"/>
      <c r="Y17"/>
      <c r="Z17" s="101"/>
      <c r="AA17" s="100">
        <v>7</v>
      </c>
      <c r="AB17" s="100"/>
      <c r="AC17" s="100">
        <v>0.086</v>
      </c>
      <c r="AD17" s="100">
        <v>0.098</v>
      </c>
      <c r="AE17" s="100">
        <v>0.111</v>
      </c>
      <c r="AF17" s="100">
        <v>0.123</v>
      </c>
      <c r="AG17" s="100">
        <v>0.136</v>
      </c>
      <c r="AH17" s="100">
        <v>0.154</v>
      </c>
      <c r="AI17" s="100">
        <v>0.172</v>
      </c>
      <c r="AJ17"/>
      <c r="AK17"/>
    </row>
    <row r="18" spans="2:45" ht="15" customHeight="1">
      <c r="B18" s="48"/>
      <c r="C18" s="48"/>
      <c r="D18" s="48"/>
      <c r="E18" s="48"/>
      <c r="F18" s="48"/>
      <c r="G18" s="49"/>
      <c r="H18" s="50"/>
      <c r="I18" s="49"/>
      <c r="K18" s="51"/>
      <c r="M18" s="139">
        <v>31</v>
      </c>
      <c r="N18" s="139">
        <v>31</v>
      </c>
      <c r="P18"/>
      <c r="Q18"/>
      <c r="R18"/>
      <c r="S18"/>
      <c r="T18"/>
      <c r="U18"/>
      <c r="V18" s="29"/>
      <c r="W18" s="29"/>
      <c r="X18"/>
      <c r="Y18"/>
      <c r="Z18"/>
      <c r="AA18"/>
      <c r="AB18"/>
      <c r="AC18"/>
      <c r="AD18"/>
      <c r="AE18"/>
      <c r="AF18"/>
      <c r="AG18"/>
      <c r="AH18"/>
      <c r="AI18"/>
      <c r="AJ18"/>
      <c r="AK18"/>
      <c r="AL18"/>
      <c r="AM18"/>
      <c r="AN18"/>
      <c r="AO18"/>
      <c r="AP18"/>
      <c r="AQ18"/>
      <c r="AR18"/>
      <c r="AS18"/>
    </row>
    <row r="19" spans="2:45" ht="15" customHeight="1">
      <c r="B19" s="286" t="s">
        <v>130</v>
      </c>
      <c r="C19" s="286"/>
      <c r="D19" s="286"/>
      <c r="E19" s="286"/>
      <c r="F19" s="139">
        <v>63.7</v>
      </c>
      <c r="I19" s="142" t="s">
        <v>28</v>
      </c>
      <c r="J19" s="156" t="s">
        <v>124</v>
      </c>
      <c r="M19" s="139">
        <v>32</v>
      </c>
      <c r="N19" s="139">
        <v>32</v>
      </c>
      <c r="P19"/>
      <c r="Q19"/>
      <c r="R19"/>
      <c r="S19"/>
      <c r="T19"/>
      <c r="U19"/>
      <c r="V19" s="29"/>
      <c r="W19" s="29"/>
      <c r="X19"/>
      <c r="Y19"/>
      <c r="Z19"/>
      <c r="AA19"/>
      <c r="AB19"/>
      <c r="AC19"/>
      <c r="AD19"/>
      <c r="AE19"/>
      <c r="AF19"/>
      <c r="AG19"/>
      <c r="AH19"/>
      <c r="AI19"/>
      <c r="AJ19"/>
      <c r="AK19"/>
      <c r="AL19"/>
      <c r="AM19"/>
      <c r="AN19"/>
      <c r="AO19"/>
      <c r="AP19"/>
      <c r="AQ19"/>
      <c r="AR19"/>
      <c r="AS19"/>
    </row>
    <row r="20" spans="2:45" ht="15" customHeight="1">
      <c r="B20"/>
      <c r="C20"/>
      <c r="D20"/>
      <c r="E20"/>
      <c r="F20"/>
      <c r="G20"/>
      <c r="H20"/>
      <c r="I20" s="142" t="s">
        <v>30</v>
      </c>
      <c r="J20" s="156" t="s">
        <v>153</v>
      </c>
      <c r="M20" s="139">
        <v>33</v>
      </c>
      <c r="N20" s="139">
        <v>33</v>
      </c>
      <c r="P20"/>
      <c r="Q20"/>
      <c r="R20"/>
      <c r="S20"/>
      <c r="T20"/>
      <c r="U20"/>
      <c r="V20" s="29"/>
      <c r="W20" s="29"/>
      <c r="X20"/>
      <c r="Y20"/>
      <c r="Z20"/>
      <c r="AA20"/>
      <c r="AB20"/>
      <c r="AC20"/>
      <c r="AD20"/>
      <c r="AE20"/>
      <c r="AF20"/>
      <c r="AG20"/>
      <c r="AH20"/>
      <c r="AI20"/>
      <c r="AJ20"/>
      <c r="AK20"/>
      <c r="AL20"/>
      <c r="AM20"/>
      <c r="AN20"/>
      <c r="AO20"/>
      <c r="AP20"/>
      <c r="AQ20"/>
      <c r="AR20"/>
      <c r="AS20"/>
    </row>
    <row r="21" spans="2:45" ht="15" customHeight="1">
      <c r="B21" s="161" t="s">
        <v>80</v>
      </c>
      <c r="C21" s="162" t="s">
        <v>131</v>
      </c>
      <c r="M21" s="139">
        <v>34</v>
      </c>
      <c r="N21" s="139">
        <v>34</v>
      </c>
      <c r="P21" s="23"/>
      <c r="Q21" s="23"/>
      <c r="R21" s="23"/>
      <c r="W21" s="11"/>
      <c r="AA21"/>
      <c r="AB21"/>
      <c r="AC21"/>
      <c r="AD21"/>
      <c r="AE21"/>
      <c r="AF21"/>
      <c r="AG21"/>
      <c r="AH21"/>
      <c r="AI21"/>
      <c r="AJ21"/>
      <c r="AK21"/>
      <c r="AL21"/>
      <c r="AM21"/>
      <c r="AN21"/>
      <c r="AO21"/>
      <c r="AP21"/>
      <c r="AQ21"/>
      <c r="AR21"/>
      <c r="AS21"/>
    </row>
    <row r="22" spans="13:38" ht="10.5" customHeight="1">
      <c r="M22" s="208"/>
      <c r="N22" s="208"/>
      <c r="P22" s="23"/>
      <c r="Q22" s="23"/>
      <c r="R22" s="23"/>
      <c r="W22" s="11"/>
      <c r="AA22"/>
      <c r="AB22"/>
      <c r="AC22"/>
      <c r="AD22"/>
      <c r="AE22"/>
      <c r="AF22"/>
      <c r="AG22"/>
      <c r="AH22"/>
      <c r="AI22"/>
      <c r="AJ22"/>
      <c r="AK22"/>
      <c r="AL22"/>
    </row>
    <row r="23" spans="6:47" ht="3.75" customHeight="1">
      <c r="F23"/>
      <c r="G23"/>
      <c r="P23" s="23"/>
      <c r="Q23" s="23"/>
      <c r="R23" s="23"/>
      <c r="W23" s="11"/>
      <c r="AA23"/>
      <c r="AB23"/>
      <c r="AC23"/>
      <c r="AD23"/>
      <c r="AE23"/>
      <c r="AF23"/>
      <c r="AG23"/>
      <c r="AH23"/>
      <c r="AI23"/>
      <c r="AJ23"/>
      <c r="AK23"/>
      <c r="AL23"/>
      <c r="AM23"/>
      <c r="AN23"/>
      <c r="AO23"/>
      <c r="AP23"/>
      <c r="AQ23"/>
      <c r="AR23"/>
      <c r="AS23"/>
      <c r="AT23"/>
      <c r="AU23"/>
    </row>
    <row r="24" spans="2:47" s="52" customFormat="1" ht="18" customHeight="1">
      <c r="B24" s="54"/>
      <c r="C24" s="55"/>
      <c r="D24" s="55"/>
      <c r="E24" s="55"/>
      <c r="F24" s="55"/>
      <c r="G24" s="55"/>
      <c r="H24" s="55"/>
      <c r="I24" s="55"/>
      <c r="J24" s="55"/>
      <c r="K24" s="55"/>
      <c r="L24" s="10"/>
      <c r="M24" s="10"/>
      <c r="N24" s="10"/>
      <c r="Q24" s="282" t="s">
        <v>132</v>
      </c>
      <c r="R24" s="282"/>
      <c r="S24" s="282"/>
      <c r="T24" s="282"/>
      <c r="U24" s="282"/>
      <c r="V24" s="282"/>
      <c r="X24" s="10"/>
      <c r="Y24" s="10"/>
      <c r="Z24" s="10"/>
      <c r="AA24" s="285" t="s">
        <v>143</v>
      </c>
      <c r="AB24" s="285"/>
      <c r="AC24" s="285"/>
      <c r="AD24" s="285"/>
      <c r="AE24" s="285"/>
      <c r="AF24" s="285"/>
      <c r="AG24"/>
      <c r="AH24"/>
      <c r="AI24"/>
      <c r="AJ24"/>
      <c r="AK24"/>
      <c r="AL24"/>
      <c r="AM24"/>
      <c r="AN24"/>
      <c r="AO24"/>
      <c r="AP24"/>
      <c r="AQ24"/>
      <c r="AR24"/>
      <c r="AS24"/>
      <c r="AT24"/>
      <c r="AU24"/>
    </row>
    <row r="25" spans="2:47" s="52" customFormat="1" ht="30.75" customHeight="1">
      <c r="B25" s="209" t="s">
        <v>66</v>
      </c>
      <c r="C25" s="210" t="s">
        <v>72</v>
      </c>
      <c r="D25" s="211" t="s">
        <v>133</v>
      </c>
      <c r="E25" s="210" t="s">
        <v>32</v>
      </c>
      <c r="I25" s="59" t="s">
        <v>34</v>
      </c>
      <c r="J25" s="59" t="s">
        <v>79</v>
      </c>
      <c r="Q25" s="282" t="s">
        <v>21</v>
      </c>
      <c r="R25" s="282"/>
      <c r="S25" s="60" t="s">
        <v>45</v>
      </c>
      <c r="T25" s="60" t="s">
        <v>46</v>
      </c>
      <c r="U25" s="60" t="s">
        <v>134</v>
      </c>
      <c r="V25" s="60" t="s">
        <v>135</v>
      </c>
      <c r="Y25"/>
      <c r="Z25"/>
      <c r="AA25" s="285" t="s">
        <v>21</v>
      </c>
      <c r="AB25" s="285"/>
      <c r="AC25" s="94" t="s">
        <v>45</v>
      </c>
      <c r="AD25" s="94" t="s">
        <v>46</v>
      </c>
      <c r="AE25" s="94" t="s">
        <v>136</v>
      </c>
      <c r="AF25" s="94" t="s">
        <v>137</v>
      </c>
      <c r="AG25"/>
      <c r="AH25"/>
      <c r="AI25" s="127" t="s">
        <v>22</v>
      </c>
      <c r="AJ25" s="127" t="s">
        <v>71</v>
      </c>
      <c r="AK25" s="128" t="s">
        <v>33</v>
      </c>
      <c r="AL25" s="128" t="s">
        <v>56</v>
      </c>
      <c r="AM25" s="130" t="s">
        <v>38</v>
      </c>
      <c r="AN25" s="128" t="s">
        <v>47</v>
      </c>
      <c r="AO25" s="131" t="s">
        <v>37</v>
      </c>
      <c r="AP25"/>
      <c r="AQ25"/>
      <c r="AR25"/>
      <c r="AS25"/>
      <c r="AT25"/>
      <c r="AU25"/>
    </row>
    <row r="26" spans="2:48" s="52" customFormat="1" ht="15" customHeight="1">
      <c r="B26" s="212">
        <v>2</v>
      </c>
      <c r="C26" s="213">
        <v>25</v>
      </c>
      <c r="D26" s="213" t="s">
        <v>146</v>
      </c>
      <c r="E26" s="213">
        <v>17</v>
      </c>
      <c r="I26" s="66">
        <f aca="true" t="shared" si="0" ref="I26:I32">IF(AK26="","",AL26*E26*10/AK26^2)</f>
        <v>1.026300324097682</v>
      </c>
      <c r="J26" s="66">
        <f>IF(I26="","",I26*AM26*AO26*AN26)</f>
        <v>0.5194693759096946</v>
      </c>
      <c r="Q26" s="60">
        <f aca="true" t="shared" si="1" ref="Q26:Q32">LOOKUP(AI26,$P$10:$W$10,$P$8:$W$8)</f>
        <v>6</v>
      </c>
      <c r="R26" s="60">
        <f aca="true" t="shared" si="2" ref="R26:R32">Q26+1</f>
        <v>7</v>
      </c>
      <c r="S26" s="60">
        <f aca="true" t="shared" si="3" ref="S26:T32">LOOKUP(Q26,$P$8:$W$8,$P$10:$W$10)</f>
        <v>0.5</v>
      </c>
      <c r="T26" s="60">
        <f t="shared" si="3"/>
        <v>0.55</v>
      </c>
      <c r="U26" s="60">
        <f aca="true" t="shared" si="4" ref="U26:V32">LOOKUP(S26,$P$10:$W$10,$P11:$W11)</f>
        <v>0.912</v>
      </c>
      <c r="V26" s="60">
        <f t="shared" si="4"/>
        <v>0.917</v>
      </c>
      <c r="Y26"/>
      <c r="Z26"/>
      <c r="AA26" s="94">
        <f aca="true" t="shared" si="5" ref="AA26:AA32">LOOKUP(AI26,$AA$10:$AI$10,$AA$8:$AI$8)</f>
        <v>7</v>
      </c>
      <c r="AB26" s="94">
        <f aca="true" t="shared" si="6" ref="AB26:AB32">AA26+1</f>
        <v>8</v>
      </c>
      <c r="AC26" s="94">
        <f aca="true" t="shared" si="7" ref="AC26:AD32">LOOKUP(AA26,$AA$8:$AI$8,$AA$10:$AI$10)</f>
        <v>0.5</v>
      </c>
      <c r="AD26" s="94">
        <f t="shared" si="7"/>
        <v>0.55</v>
      </c>
      <c r="AE26" s="94">
        <f aca="true" t="shared" si="8" ref="AE26:AF32">LOOKUP(AC26,$AA$10:$AI$10,$AA11:$AI11)</f>
        <v>0.529</v>
      </c>
      <c r="AF26" s="94">
        <f t="shared" si="8"/>
        <v>0.559</v>
      </c>
      <c r="AG26"/>
      <c r="AH26"/>
      <c r="AI26" s="214">
        <f aca="true" t="shared" si="9" ref="AI26:AI32">IF(E26="","",IF(D26=$AC$3,$Y$3*AJ26^2+$Z$3*AJ26+$AB$3,IF(D26=$AC$4,$Y$4*AJ26^2+$Z$4*AJ26+$AB$4,$Y$5*AJ26^2+$Z$5*AJ26+$AB$5)))</f>
        <v>0.5039594000000002</v>
      </c>
      <c r="AJ26" s="129">
        <f aca="true" t="shared" si="10" ref="AJ26:AJ32">IF(C26="","",LOOKUP(C26,$M$10:$M$21,$N$10:$N$21))</f>
        <v>25</v>
      </c>
      <c r="AK26" s="129">
        <f aca="true" t="shared" si="11" ref="AK26:AK32">IF(B26="","",$F$19-(B26))</f>
        <v>61.7</v>
      </c>
      <c r="AL26" s="132">
        <f aca="true" t="shared" si="12" ref="AL26:AL32">IF(E26="","",IF(D26=$AC$3,$AA$3*AJ26^$X$3,IF(D26=$AC$4,$AA$4*AJ26^$X$4,$AA$5*AJ26^$X$5)))</f>
        <v>22.982426122377795</v>
      </c>
      <c r="AM26" s="133">
        <f aca="true" t="shared" si="13" ref="AM26:AM32">((V26-U26)/(T26-S26))*(AI26-S26)+U26</f>
        <v>0.91239594</v>
      </c>
      <c r="AN26" s="133">
        <f aca="true" t="shared" si="14" ref="AN26:AN32">((AF26-AE26)/(AD26-AC26))*(AI26-AC26)+AE26</f>
        <v>0.5313756400000001</v>
      </c>
      <c r="AO26" s="134">
        <f aca="true" t="shared" si="15" ref="AO26:AO32">IF(D26="","",LOOKUP(D26,$P$3:$P$5,$Q$3:$Q$5))</f>
        <v>1.044</v>
      </c>
      <c r="AP26"/>
      <c r="AQ26"/>
      <c r="AR26"/>
      <c r="AS26"/>
      <c r="AT26"/>
      <c r="AU26"/>
      <c r="AV26"/>
    </row>
    <row r="27" spans="2:48" s="52" customFormat="1" ht="15" customHeight="1">
      <c r="B27" s="212">
        <v>3</v>
      </c>
      <c r="C27" s="213">
        <v>26</v>
      </c>
      <c r="D27" s="213" t="s">
        <v>146</v>
      </c>
      <c r="E27" s="213">
        <v>30</v>
      </c>
      <c r="I27" s="66">
        <f t="shared" si="0"/>
        <v>2.0208081760235683</v>
      </c>
      <c r="J27" s="66">
        <f aca="true" t="shared" si="16" ref="J27:J32">IF(I27="","",I27*AM27*AO27*AN27)</f>
        <v>0.7984228107150138</v>
      </c>
      <c r="Q27" s="60">
        <f t="shared" si="1"/>
        <v>6</v>
      </c>
      <c r="R27" s="60">
        <f t="shared" si="2"/>
        <v>7</v>
      </c>
      <c r="S27" s="60">
        <f t="shared" si="3"/>
        <v>0.5</v>
      </c>
      <c r="T27" s="60">
        <f t="shared" si="3"/>
        <v>0.55</v>
      </c>
      <c r="U27" s="60">
        <f t="shared" si="4"/>
        <v>0.949</v>
      </c>
      <c r="V27" s="60">
        <f t="shared" si="4"/>
        <v>0.952</v>
      </c>
      <c r="Y27"/>
      <c r="Z27"/>
      <c r="AA27" s="94">
        <f t="shared" si="5"/>
        <v>7</v>
      </c>
      <c r="AB27" s="94">
        <f t="shared" si="6"/>
        <v>8</v>
      </c>
      <c r="AC27" s="94">
        <f t="shared" si="7"/>
        <v>0.5</v>
      </c>
      <c r="AD27" s="94">
        <f t="shared" si="7"/>
        <v>0.55</v>
      </c>
      <c r="AE27" s="94">
        <f t="shared" si="8"/>
        <v>0.388</v>
      </c>
      <c r="AF27" s="94">
        <f t="shared" si="8"/>
        <v>0.419</v>
      </c>
      <c r="AG27"/>
      <c r="AH27"/>
      <c r="AI27" s="214">
        <f t="shared" si="9"/>
        <v>0.5167194000000002</v>
      </c>
      <c r="AJ27" s="129">
        <f t="shared" si="10"/>
        <v>26</v>
      </c>
      <c r="AK27" s="129">
        <f t="shared" si="11"/>
        <v>60.7</v>
      </c>
      <c r="AL27" s="132">
        <f t="shared" si="12"/>
        <v>24.818825054923593</v>
      </c>
      <c r="AM27" s="133">
        <f t="shared" si="13"/>
        <v>0.950003164</v>
      </c>
      <c r="AN27" s="133">
        <f t="shared" si="14"/>
        <v>0.3983660280000001</v>
      </c>
      <c r="AO27" s="134">
        <f t="shared" si="15"/>
        <v>1.044</v>
      </c>
      <c r="AP27"/>
      <c r="AQ27"/>
      <c r="AR27"/>
      <c r="AS27"/>
      <c r="AT27"/>
      <c r="AU27"/>
      <c r="AV27"/>
    </row>
    <row r="28" spans="2:48" s="52" customFormat="1" ht="15" customHeight="1">
      <c r="B28" s="212">
        <v>4</v>
      </c>
      <c r="C28" s="213">
        <v>28</v>
      </c>
      <c r="D28" s="213" t="s">
        <v>148</v>
      </c>
      <c r="E28" s="213">
        <v>42</v>
      </c>
      <c r="I28" s="66">
        <f t="shared" si="0"/>
        <v>2.728606810326568</v>
      </c>
      <c r="J28" s="66">
        <f t="shared" si="16"/>
        <v>0.928781794405486</v>
      </c>
      <c r="Q28" s="60">
        <f t="shared" si="1"/>
        <v>7</v>
      </c>
      <c r="R28" s="60">
        <f t="shared" si="2"/>
        <v>8</v>
      </c>
      <c r="S28" s="60">
        <f t="shared" si="3"/>
        <v>0.55</v>
      </c>
      <c r="T28" s="60">
        <f t="shared" si="3"/>
        <v>0.6</v>
      </c>
      <c r="U28" s="60">
        <f t="shared" si="4"/>
        <v>1.035</v>
      </c>
      <c r="V28" s="60">
        <f t="shared" si="4"/>
        <v>1.034</v>
      </c>
      <c r="Y28"/>
      <c r="Z28"/>
      <c r="AA28" s="94">
        <f t="shared" si="5"/>
        <v>8</v>
      </c>
      <c r="AB28" s="94">
        <f t="shared" si="6"/>
        <v>9</v>
      </c>
      <c r="AC28" s="94">
        <f t="shared" si="7"/>
        <v>0.55</v>
      </c>
      <c r="AD28" s="94">
        <f t="shared" si="7"/>
        <v>0.6</v>
      </c>
      <c r="AE28" s="94">
        <f t="shared" si="8"/>
        <v>0.311</v>
      </c>
      <c r="AF28" s="94">
        <f t="shared" si="8"/>
        <v>0.339</v>
      </c>
      <c r="AG28"/>
      <c r="AH28"/>
      <c r="AI28" s="214">
        <f t="shared" si="9"/>
        <v>0.5572493000000001</v>
      </c>
      <c r="AJ28" s="129">
        <f t="shared" si="10"/>
        <v>28</v>
      </c>
      <c r="AK28" s="129">
        <f t="shared" si="11"/>
        <v>59.7</v>
      </c>
      <c r="AL28" s="132">
        <f t="shared" si="12"/>
        <v>23.15476249194481</v>
      </c>
      <c r="AM28" s="133">
        <f t="shared" si="13"/>
        <v>1.034855014</v>
      </c>
      <c r="AN28" s="133">
        <f t="shared" si="14"/>
        <v>0.315059608</v>
      </c>
      <c r="AO28" s="134">
        <f t="shared" si="15"/>
        <v>1.044</v>
      </c>
      <c r="AP28"/>
      <c r="AQ28"/>
      <c r="AR28"/>
      <c r="AS28"/>
      <c r="AT28"/>
      <c r="AU28"/>
      <c r="AV28"/>
    </row>
    <row r="29" spans="2:48" s="52" customFormat="1" ht="15" customHeight="1">
      <c r="B29" s="212">
        <v>4.5</v>
      </c>
      <c r="C29" s="213">
        <v>27</v>
      </c>
      <c r="D29" s="213" t="s">
        <v>148</v>
      </c>
      <c r="E29" s="213">
        <v>58</v>
      </c>
      <c r="I29" s="66">
        <f t="shared" si="0"/>
        <v>3.2665407306345036</v>
      </c>
      <c r="J29" s="66">
        <f t="shared" si="16"/>
        <v>0.9707156569410659</v>
      </c>
      <c r="Q29" s="60">
        <f t="shared" si="1"/>
        <v>6</v>
      </c>
      <c r="R29" s="60">
        <f t="shared" si="2"/>
        <v>7</v>
      </c>
      <c r="S29" s="60">
        <f t="shared" si="3"/>
        <v>0.5</v>
      </c>
      <c r="T29" s="60">
        <f t="shared" si="3"/>
        <v>0.55</v>
      </c>
      <c r="U29" s="60">
        <f t="shared" si="4"/>
        <v>1.096</v>
      </c>
      <c r="V29" s="60">
        <f t="shared" si="4"/>
        <v>1.091</v>
      </c>
      <c r="Y29"/>
      <c r="Z29"/>
      <c r="AA29" s="94">
        <f t="shared" si="5"/>
        <v>7</v>
      </c>
      <c r="AB29" s="94">
        <f t="shared" si="6"/>
        <v>8</v>
      </c>
      <c r="AC29" s="94">
        <f t="shared" si="7"/>
        <v>0.5</v>
      </c>
      <c r="AD29" s="94">
        <f t="shared" si="7"/>
        <v>0.55</v>
      </c>
      <c r="AE29" s="94">
        <f t="shared" si="8"/>
        <v>0.245</v>
      </c>
      <c r="AF29" s="94">
        <f t="shared" si="8"/>
        <v>0.272</v>
      </c>
      <c r="AG29"/>
      <c r="AH29"/>
      <c r="AI29" s="214">
        <f t="shared" si="9"/>
        <v>0.5284993</v>
      </c>
      <c r="AJ29" s="129">
        <f t="shared" si="10"/>
        <v>27</v>
      </c>
      <c r="AK29" s="129">
        <f t="shared" si="11"/>
        <v>59.2</v>
      </c>
      <c r="AL29" s="132">
        <f t="shared" si="12"/>
        <v>19.73801604519122</v>
      </c>
      <c r="AM29" s="133">
        <f t="shared" si="13"/>
        <v>1.09315007</v>
      </c>
      <c r="AN29" s="133">
        <f t="shared" si="14"/>
        <v>0.260389622</v>
      </c>
      <c r="AO29" s="134">
        <f t="shared" si="15"/>
        <v>1.044</v>
      </c>
      <c r="AP29"/>
      <c r="AQ29"/>
      <c r="AR29"/>
      <c r="AS29"/>
      <c r="AT29"/>
      <c r="AU29"/>
      <c r="AV29"/>
    </row>
    <row r="30" spans="2:48" s="52" customFormat="1" ht="15" customHeight="1">
      <c r="B30" s="212">
        <v>5</v>
      </c>
      <c r="C30" s="213">
        <v>27</v>
      </c>
      <c r="D30" s="213" t="s">
        <v>148</v>
      </c>
      <c r="E30" s="213">
        <v>84</v>
      </c>
      <c r="I30" s="66">
        <f t="shared" si="0"/>
        <v>4.811789069231597</v>
      </c>
      <c r="J30" s="66">
        <f t="shared" si="16"/>
        <v>1.2986560612671554</v>
      </c>
      <c r="Q30" s="60">
        <f t="shared" si="1"/>
        <v>6</v>
      </c>
      <c r="R30" s="60">
        <f t="shared" si="2"/>
        <v>7</v>
      </c>
      <c r="S30" s="60">
        <f t="shared" si="3"/>
        <v>0.5</v>
      </c>
      <c r="T30" s="60">
        <f t="shared" si="3"/>
        <v>0.55</v>
      </c>
      <c r="U30" s="60">
        <f t="shared" si="4"/>
        <v>1.144</v>
      </c>
      <c r="V30" s="60">
        <f t="shared" si="4"/>
        <v>1.139</v>
      </c>
      <c r="Y30"/>
      <c r="Z30"/>
      <c r="AA30" s="94">
        <f t="shared" si="5"/>
        <v>7</v>
      </c>
      <c r="AB30" s="94">
        <f t="shared" si="6"/>
        <v>8</v>
      </c>
      <c r="AC30" s="94">
        <f t="shared" si="7"/>
        <v>0.5</v>
      </c>
      <c r="AD30" s="94">
        <f t="shared" si="7"/>
        <v>0.55</v>
      </c>
      <c r="AE30" s="94">
        <f t="shared" si="8"/>
        <v>0.214</v>
      </c>
      <c r="AF30" s="94">
        <f t="shared" si="8"/>
        <v>0.236</v>
      </c>
      <c r="AG30"/>
      <c r="AH30"/>
      <c r="AI30" s="214">
        <f t="shared" si="9"/>
        <v>0.5284993</v>
      </c>
      <c r="AJ30" s="129">
        <f t="shared" si="10"/>
        <v>27</v>
      </c>
      <c r="AK30" s="129">
        <f t="shared" si="11"/>
        <v>58.7</v>
      </c>
      <c r="AL30" s="132">
        <f t="shared" si="12"/>
        <v>19.73801604519122</v>
      </c>
      <c r="AM30" s="133">
        <f t="shared" si="13"/>
        <v>1.14115007</v>
      </c>
      <c r="AN30" s="133">
        <f t="shared" si="14"/>
        <v>0.226539692</v>
      </c>
      <c r="AO30" s="134">
        <f t="shared" si="15"/>
        <v>1.044</v>
      </c>
      <c r="AP30"/>
      <c r="AQ30"/>
      <c r="AR30"/>
      <c r="AS30"/>
      <c r="AT30"/>
      <c r="AU30"/>
      <c r="AV30"/>
    </row>
    <row r="31" spans="2:48" s="52" customFormat="1" ht="15" customHeight="1">
      <c r="B31" s="212">
        <v>6</v>
      </c>
      <c r="C31" s="213">
        <v>26</v>
      </c>
      <c r="D31" s="213" t="s">
        <v>148</v>
      </c>
      <c r="E31" s="213">
        <v>48</v>
      </c>
      <c r="I31" s="66">
        <f t="shared" si="0"/>
        <v>2.411233016298617</v>
      </c>
      <c r="J31" s="66">
        <f t="shared" si="16"/>
        <v>0.5098560194560059</v>
      </c>
      <c r="Q31" s="60">
        <f t="shared" si="1"/>
        <v>5</v>
      </c>
      <c r="R31" s="60">
        <f t="shared" si="2"/>
        <v>6</v>
      </c>
      <c r="S31" s="60">
        <f t="shared" si="3"/>
        <v>0.45</v>
      </c>
      <c r="T31" s="60">
        <f t="shared" si="3"/>
        <v>0.5</v>
      </c>
      <c r="U31" s="60">
        <f t="shared" si="4"/>
        <v>1.231</v>
      </c>
      <c r="V31" s="60">
        <f t="shared" si="4"/>
        <v>1.225</v>
      </c>
      <c r="Y31"/>
      <c r="Z31"/>
      <c r="AA31" s="94">
        <f t="shared" si="5"/>
        <v>6</v>
      </c>
      <c r="AB31" s="94">
        <f t="shared" si="6"/>
        <v>7</v>
      </c>
      <c r="AC31" s="94">
        <f t="shared" si="7"/>
        <v>0.45</v>
      </c>
      <c r="AD31" s="94">
        <f t="shared" si="7"/>
        <v>0.5</v>
      </c>
      <c r="AE31" s="94">
        <f t="shared" si="8"/>
        <v>0.152</v>
      </c>
      <c r="AF31" s="94">
        <f t="shared" si="8"/>
        <v>0.166</v>
      </c>
      <c r="AG31"/>
      <c r="AH31"/>
      <c r="AI31" s="214">
        <f t="shared" si="9"/>
        <v>0.49748930000000025</v>
      </c>
      <c r="AJ31" s="129">
        <f t="shared" si="10"/>
        <v>26</v>
      </c>
      <c r="AK31" s="129">
        <f t="shared" si="11"/>
        <v>57.7</v>
      </c>
      <c r="AL31" s="132">
        <f t="shared" si="12"/>
        <v>16.724362435068382</v>
      </c>
      <c r="AM31" s="133">
        <f t="shared" si="13"/>
        <v>1.2253012840000002</v>
      </c>
      <c r="AN31" s="133">
        <f t="shared" si="14"/>
        <v>0.16529700400000008</v>
      </c>
      <c r="AO31" s="134">
        <f t="shared" si="15"/>
        <v>1.044</v>
      </c>
      <c r="AP31"/>
      <c r="AQ31"/>
      <c r="AR31"/>
      <c r="AS31"/>
      <c r="AT31"/>
      <c r="AU31"/>
      <c r="AV31"/>
    </row>
    <row r="32" spans="2:48" s="52" customFormat="1" ht="15" customHeight="1">
      <c r="B32" s="212">
        <v>7</v>
      </c>
      <c r="C32" s="213">
        <v>28</v>
      </c>
      <c r="D32" s="213" t="s">
        <v>148</v>
      </c>
      <c r="E32" s="213">
        <v>84</v>
      </c>
      <c r="I32" s="66">
        <f t="shared" si="0"/>
        <v>6.0499738694741145</v>
      </c>
      <c r="J32" s="66">
        <f t="shared" si="16"/>
        <v>1.2447819340867248</v>
      </c>
      <c r="Q32" s="60">
        <f t="shared" si="1"/>
        <v>7</v>
      </c>
      <c r="R32" s="60">
        <f t="shared" si="2"/>
        <v>8</v>
      </c>
      <c r="S32" s="60">
        <f t="shared" si="3"/>
        <v>0.55</v>
      </c>
      <c r="T32" s="60">
        <f t="shared" si="3"/>
        <v>0.6</v>
      </c>
      <c r="U32" s="60">
        <f t="shared" si="4"/>
        <v>1.26</v>
      </c>
      <c r="V32" s="60">
        <f t="shared" si="4"/>
        <v>1.249</v>
      </c>
      <c r="Y32"/>
      <c r="Z32"/>
      <c r="AA32" s="94">
        <f t="shared" si="5"/>
        <v>8</v>
      </c>
      <c r="AB32" s="94">
        <f t="shared" si="6"/>
        <v>9</v>
      </c>
      <c r="AC32" s="94">
        <f t="shared" si="7"/>
        <v>0.55</v>
      </c>
      <c r="AD32" s="94">
        <f t="shared" si="7"/>
        <v>0.6</v>
      </c>
      <c r="AE32" s="94">
        <f t="shared" si="8"/>
        <v>0.154</v>
      </c>
      <c r="AF32" s="94">
        <f t="shared" si="8"/>
        <v>0.172</v>
      </c>
      <c r="AG32"/>
      <c r="AH32"/>
      <c r="AI32" s="214">
        <f t="shared" si="9"/>
        <v>0.5572493000000001</v>
      </c>
      <c r="AJ32" s="129">
        <f t="shared" si="10"/>
        <v>28</v>
      </c>
      <c r="AK32" s="129">
        <f t="shared" si="11"/>
        <v>56.7</v>
      </c>
      <c r="AL32" s="132">
        <f t="shared" si="12"/>
        <v>23.15476249194481</v>
      </c>
      <c r="AM32" s="133">
        <f t="shared" si="13"/>
        <v>1.258405154</v>
      </c>
      <c r="AN32" s="133">
        <f t="shared" si="14"/>
        <v>0.156609748</v>
      </c>
      <c r="AO32" s="134">
        <f t="shared" si="15"/>
        <v>1.044</v>
      </c>
      <c r="AP32"/>
      <c r="AQ32"/>
      <c r="AR32"/>
      <c r="AS32"/>
      <c r="AT32"/>
      <c r="AU32"/>
      <c r="AV32"/>
    </row>
    <row r="33" spans="2:48" s="52" customFormat="1" ht="15" customHeight="1">
      <c r="B33"/>
      <c r="C33"/>
      <c r="D33"/>
      <c r="E33"/>
      <c r="F33"/>
      <c r="G33"/>
      <c r="H33"/>
      <c r="I33"/>
      <c r="J33"/>
      <c r="K33"/>
      <c r="L33"/>
      <c r="Y33"/>
      <c r="Z33"/>
      <c r="AA33"/>
      <c r="AB33"/>
      <c r="AC33"/>
      <c r="AD33"/>
      <c r="AE33"/>
      <c r="AF33"/>
      <c r="AG33"/>
      <c r="AH33"/>
      <c r="AI33"/>
      <c r="AJ33"/>
      <c r="AK33"/>
      <c r="AL33"/>
      <c r="AM33"/>
      <c r="AN33"/>
      <c r="AO33"/>
      <c r="AP33"/>
      <c r="AQ33"/>
      <c r="AR33"/>
      <c r="AS33"/>
      <c r="AT33"/>
      <c r="AU33"/>
      <c r="AV33"/>
    </row>
    <row r="34" spans="2:48" s="52" customFormat="1" ht="15" customHeight="1">
      <c r="B34"/>
      <c r="C34"/>
      <c r="D34"/>
      <c r="E34"/>
      <c r="F34"/>
      <c r="G34"/>
      <c r="H34"/>
      <c r="I34"/>
      <c r="J34"/>
      <c r="K34"/>
      <c r="L34"/>
      <c r="Y34"/>
      <c r="Z34"/>
      <c r="AA34"/>
      <c r="AB34"/>
      <c r="AC34"/>
      <c r="AD34"/>
      <c r="AE34"/>
      <c r="AF34"/>
      <c r="AG34"/>
      <c r="AH34"/>
      <c r="AI34"/>
      <c r="AJ34"/>
      <c r="AK34"/>
      <c r="AL34"/>
      <c r="AM34"/>
      <c r="AN34"/>
      <c r="AO34"/>
      <c r="AP34"/>
      <c r="AQ34"/>
      <c r="AR34"/>
      <c r="AS34"/>
      <c r="AT34"/>
      <c r="AU34"/>
      <c r="AV34"/>
    </row>
    <row r="35" spans="1:48" s="52" customFormat="1" ht="15" customHeight="1">
      <c r="A35"/>
      <c r="B35"/>
      <c r="C35"/>
      <c r="D35"/>
      <c r="E35"/>
      <c r="F35"/>
      <c r="G35"/>
      <c r="H35"/>
      <c r="I35"/>
      <c r="J35"/>
      <c r="K35"/>
      <c r="L35"/>
      <c r="Y35"/>
      <c r="Z35"/>
      <c r="AA35"/>
      <c r="AB35"/>
      <c r="AC35"/>
      <c r="AD35"/>
      <c r="AE35"/>
      <c r="AF35"/>
      <c r="AG35"/>
      <c r="AH35"/>
      <c r="AI35"/>
      <c r="AJ35"/>
      <c r="AK35"/>
      <c r="AL35"/>
      <c r="AM35"/>
      <c r="AN35"/>
      <c r="AO35"/>
      <c r="AP35"/>
      <c r="AQ35"/>
      <c r="AR35"/>
      <c r="AS35"/>
      <c r="AT35"/>
      <c r="AU35"/>
      <c r="AV35"/>
    </row>
    <row r="36" spans="1:48" s="52" customFormat="1" ht="9.75" customHeight="1">
      <c r="A36"/>
      <c r="B36"/>
      <c r="C36"/>
      <c r="D36"/>
      <c r="E36"/>
      <c r="F36"/>
      <c r="G36"/>
      <c r="H36"/>
      <c r="I36"/>
      <c r="J36"/>
      <c r="K36"/>
      <c r="L36"/>
      <c r="P36"/>
      <c r="Q36"/>
      <c r="R36"/>
      <c r="S36"/>
      <c r="T36"/>
      <c r="U36"/>
      <c r="V36"/>
      <c r="W36"/>
      <c r="Y36"/>
      <c r="Z36"/>
      <c r="AA36"/>
      <c r="AB36"/>
      <c r="AC36"/>
      <c r="AD36"/>
      <c r="AE36"/>
      <c r="AF36"/>
      <c r="AG36"/>
      <c r="AH36"/>
      <c r="AI36"/>
      <c r="AJ36"/>
      <c r="AK36"/>
      <c r="AL36"/>
      <c r="AM36"/>
      <c r="AN36"/>
      <c r="AO36"/>
      <c r="AP36"/>
      <c r="AQ36"/>
      <c r="AR36"/>
      <c r="AS36"/>
      <c r="AT36"/>
      <c r="AU36"/>
      <c r="AV36"/>
    </row>
    <row r="37" spans="1:48" s="52" customFormat="1" ht="15" customHeight="1">
      <c r="A37"/>
      <c r="B37" s="287" t="s">
        <v>144</v>
      </c>
      <c r="C37" s="287"/>
      <c r="D37" s="287"/>
      <c r="E37" s="287"/>
      <c r="F37" s="287"/>
      <c r="G37" s="287"/>
      <c r="H37" s="287"/>
      <c r="I37" s="287"/>
      <c r="J37" s="287"/>
      <c r="K37" s="287"/>
      <c r="L37" s="287"/>
      <c r="M37" s="287"/>
      <c r="P37"/>
      <c r="Q37"/>
      <c r="R37"/>
      <c r="S37"/>
      <c r="T37"/>
      <c r="U37"/>
      <c r="V37"/>
      <c r="W37"/>
      <c r="Y37"/>
      <c r="Z37"/>
      <c r="AA37"/>
      <c r="AB37"/>
      <c r="AC37"/>
      <c r="AD37"/>
      <c r="AE37"/>
      <c r="AF37"/>
      <c r="AG37"/>
      <c r="AH37"/>
      <c r="AI37"/>
      <c r="AJ37"/>
      <c r="AK37"/>
      <c r="AL37"/>
      <c r="AM37"/>
      <c r="AN37"/>
      <c r="AO37"/>
      <c r="AP37"/>
      <c r="AQ37"/>
      <c r="AR37"/>
      <c r="AS37"/>
      <c r="AT37"/>
      <c r="AU37"/>
      <c r="AV37"/>
    </row>
    <row r="38" spans="1:48" s="52" customFormat="1" ht="15" customHeight="1">
      <c r="A38"/>
      <c r="B38" s="287"/>
      <c r="C38" s="287"/>
      <c r="D38" s="287"/>
      <c r="E38" s="287"/>
      <c r="F38" s="287"/>
      <c r="G38" s="287"/>
      <c r="H38" s="287"/>
      <c r="I38" s="287"/>
      <c r="J38" s="287"/>
      <c r="K38" s="287"/>
      <c r="L38" s="287"/>
      <c r="M38" s="287"/>
      <c r="P38"/>
      <c r="Q38"/>
      <c r="R38"/>
      <c r="S38"/>
      <c r="T38"/>
      <c r="U38"/>
      <c r="V38"/>
      <c r="W38"/>
      <c r="Y38"/>
      <c r="Z38"/>
      <c r="AA38"/>
      <c r="AB38"/>
      <c r="AC38"/>
      <c r="AD38"/>
      <c r="AE38"/>
      <c r="AF38"/>
      <c r="AG38"/>
      <c r="AH38"/>
      <c r="AI38"/>
      <c r="AJ38"/>
      <c r="AK38"/>
      <c r="AL38"/>
      <c r="AM38"/>
      <c r="AN38"/>
      <c r="AO38"/>
      <c r="AP38"/>
      <c r="AQ38"/>
      <c r="AR38"/>
      <c r="AS38"/>
      <c r="AT38"/>
      <c r="AU38"/>
      <c r="AV38"/>
    </row>
    <row r="39" spans="1:48" s="52" customFormat="1" ht="13.5" customHeight="1">
      <c r="A39"/>
      <c r="B39" s="287"/>
      <c r="C39" s="287"/>
      <c r="D39" s="287"/>
      <c r="E39" s="287"/>
      <c r="F39" s="287"/>
      <c r="G39" s="287"/>
      <c r="H39" s="287"/>
      <c r="I39" s="287"/>
      <c r="J39" s="287"/>
      <c r="K39" s="287"/>
      <c r="L39" s="287"/>
      <c r="M39" s="287"/>
      <c r="P39"/>
      <c r="Q39"/>
      <c r="R39"/>
      <c r="S39"/>
      <c r="T39"/>
      <c r="U39"/>
      <c r="V39"/>
      <c r="W39"/>
      <c r="Y39"/>
      <c r="Z39"/>
      <c r="AA39"/>
      <c r="AB39"/>
      <c r="AC39"/>
      <c r="AD39"/>
      <c r="AE39"/>
      <c r="AF39"/>
      <c r="AG39"/>
      <c r="AH39"/>
      <c r="AI39"/>
      <c r="AJ39"/>
      <c r="AK39"/>
      <c r="AL39"/>
      <c r="AM39"/>
      <c r="AN39"/>
      <c r="AO39"/>
      <c r="AP39"/>
      <c r="AQ39"/>
      <c r="AR39"/>
      <c r="AS39"/>
      <c r="AT39"/>
      <c r="AU39"/>
      <c r="AV39"/>
    </row>
    <row r="40" spans="1:48" s="52" customFormat="1" ht="24" customHeight="1">
      <c r="A40"/>
      <c r="B40" s="287"/>
      <c r="C40" s="287"/>
      <c r="D40" s="287"/>
      <c r="E40" s="287"/>
      <c r="F40" s="287"/>
      <c r="G40" s="287"/>
      <c r="H40" s="287"/>
      <c r="I40" s="287"/>
      <c r="J40" s="287"/>
      <c r="K40" s="287"/>
      <c r="L40" s="287"/>
      <c r="M40" s="287"/>
      <c r="P40"/>
      <c r="Q40"/>
      <c r="R40"/>
      <c r="S40"/>
      <c r="T40"/>
      <c r="U40"/>
      <c r="V40"/>
      <c r="W40"/>
      <c r="Y40"/>
      <c r="Z40"/>
      <c r="AA40"/>
      <c r="AB40"/>
      <c r="AC40"/>
      <c r="AD40"/>
      <c r="AE40"/>
      <c r="AF40"/>
      <c r="AG40"/>
      <c r="AH40"/>
      <c r="AI40"/>
      <c r="AJ40"/>
      <c r="AK40"/>
      <c r="AL40"/>
      <c r="AM40"/>
      <c r="AN40"/>
      <c r="AO40"/>
      <c r="AP40"/>
      <c r="AQ40"/>
      <c r="AR40"/>
      <c r="AS40"/>
      <c r="AT40"/>
      <c r="AU40"/>
      <c r="AV40"/>
    </row>
    <row r="41" spans="1:48" s="52" customFormat="1" ht="13.5" customHeight="1">
      <c r="A41"/>
      <c r="B41" s="287"/>
      <c r="C41" s="287"/>
      <c r="D41" s="287"/>
      <c r="E41" s="287"/>
      <c r="F41" s="287"/>
      <c r="G41" s="287"/>
      <c r="H41" s="287"/>
      <c r="I41" s="287"/>
      <c r="J41" s="287"/>
      <c r="K41" s="287"/>
      <c r="L41" s="287"/>
      <c r="M41" s="287"/>
      <c r="P41"/>
      <c r="Q41"/>
      <c r="R41"/>
      <c r="S41"/>
      <c r="T41"/>
      <c r="U41"/>
      <c r="V41"/>
      <c r="W41"/>
      <c r="Y41"/>
      <c r="Z41"/>
      <c r="AA41"/>
      <c r="AB41"/>
      <c r="AC41"/>
      <c r="AD41"/>
      <c r="AE41"/>
      <c r="AF41"/>
      <c r="AG41"/>
      <c r="AH41"/>
      <c r="AI41"/>
      <c r="AJ41"/>
      <c r="AK41"/>
      <c r="AL41"/>
      <c r="AM41"/>
      <c r="AN41"/>
      <c r="AO41"/>
      <c r="AP41"/>
      <c r="AQ41"/>
      <c r="AR41"/>
      <c r="AS41"/>
      <c r="AT41"/>
      <c r="AU41"/>
      <c r="AV41"/>
    </row>
    <row r="42" spans="1:48" s="52" customFormat="1" ht="13.5" customHeight="1">
      <c r="A42"/>
      <c r="B42" s="287"/>
      <c r="C42" s="287"/>
      <c r="D42" s="287"/>
      <c r="E42" s="287"/>
      <c r="F42" s="287"/>
      <c r="G42" s="287"/>
      <c r="H42" s="287"/>
      <c r="I42" s="287"/>
      <c r="J42" s="287"/>
      <c r="K42" s="287"/>
      <c r="L42" s="287"/>
      <c r="M42" s="287"/>
      <c r="P42"/>
      <c r="Q42"/>
      <c r="R42"/>
      <c r="S42"/>
      <c r="T42"/>
      <c r="U42"/>
      <c r="V42"/>
      <c r="W42"/>
      <c r="Y42"/>
      <c r="Z42"/>
      <c r="AA42"/>
      <c r="AB42"/>
      <c r="AC42"/>
      <c r="AD42"/>
      <c r="AE42"/>
      <c r="AF42"/>
      <c r="AG42"/>
      <c r="AH42"/>
      <c r="AI42"/>
      <c r="AJ42"/>
      <c r="AK42"/>
      <c r="AL42"/>
      <c r="AM42"/>
      <c r="AN42"/>
      <c r="AO42"/>
      <c r="AP42"/>
      <c r="AQ42"/>
      <c r="AR42"/>
      <c r="AS42"/>
      <c r="AT42"/>
      <c r="AU42"/>
      <c r="AV42"/>
    </row>
    <row r="43" spans="1:48" s="52" customFormat="1" ht="3.75" customHeight="1">
      <c r="A43"/>
      <c r="B43" s="287"/>
      <c r="C43" s="287"/>
      <c r="D43" s="287"/>
      <c r="E43" s="287"/>
      <c r="F43" s="287"/>
      <c r="G43" s="287"/>
      <c r="H43" s="287"/>
      <c r="I43" s="287"/>
      <c r="J43" s="287"/>
      <c r="K43" s="287"/>
      <c r="L43" s="287"/>
      <c r="M43" s="287"/>
      <c r="P43"/>
      <c r="Q43"/>
      <c r="R43"/>
      <c r="S43"/>
      <c r="T43"/>
      <c r="U43"/>
      <c r="V43"/>
      <c r="W43"/>
      <c r="Y43"/>
      <c r="Z43"/>
      <c r="AA43"/>
      <c r="AB43"/>
      <c r="AC43"/>
      <c r="AD43"/>
      <c r="AE43"/>
      <c r="AF43"/>
      <c r="AG43"/>
      <c r="AH43"/>
      <c r="AI43"/>
      <c r="AJ43"/>
      <c r="AK43"/>
      <c r="AL43"/>
      <c r="AM43"/>
      <c r="AN43"/>
      <c r="AO43"/>
      <c r="AP43"/>
      <c r="AQ43"/>
      <c r="AR43"/>
      <c r="AS43"/>
      <c r="AT43"/>
      <c r="AU43"/>
      <c r="AV43"/>
    </row>
    <row r="44" spans="1:48" s="52" customFormat="1" ht="13.5" customHeight="1">
      <c r="A44"/>
      <c r="B44" s="288" t="s">
        <v>145</v>
      </c>
      <c r="C44" s="288"/>
      <c r="D44" s="288"/>
      <c r="E44" s="288"/>
      <c r="F44" s="288"/>
      <c r="G44" s="288"/>
      <c r="H44" s="288"/>
      <c r="I44" s="288"/>
      <c r="J44" s="288"/>
      <c r="K44" s="288"/>
      <c r="L44" s="288"/>
      <c r="M44" s="288"/>
      <c r="P44"/>
      <c r="Q44"/>
      <c r="R44"/>
      <c r="S44"/>
      <c r="T44"/>
      <c r="U44"/>
      <c r="V44"/>
      <c r="W44"/>
      <c r="Y44"/>
      <c r="Z44"/>
      <c r="AA44"/>
      <c r="AB44"/>
      <c r="AC44"/>
      <c r="AD44"/>
      <c r="AE44"/>
      <c r="AF44"/>
      <c r="AG44"/>
      <c r="AH44"/>
      <c r="AI44"/>
      <c r="AJ44"/>
      <c r="AK44"/>
      <c r="AL44"/>
      <c r="AM44"/>
      <c r="AN44"/>
      <c r="AO44"/>
      <c r="AP44"/>
      <c r="AQ44"/>
      <c r="AR44"/>
      <c r="AS44"/>
      <c r="AT44"/>
      <c r="AU44"/>
      <c r="AV44"/>
    </row>
    <row r="45" spans="1:48" s="52" customFormat="1" ht="15" customHeight="1">
      <c r="A45"/>
      <c r="B45" s="288"/>
      <c r="C45" s="288"/>
      <c r="D45" s="288"/>
      <c r="E45" s="288"/>
      <c r="F45" s="288"/>
      <c r="G45" s="288"/>
      <c r="H45" s="288"/>
      <c r="I45" s="288"/>
      <c r="J45" s="288"/>
      <c r="K45" s="288"/>
      <c r="L45" s="288"/>
      <c r="M45" s="288"/>
      <c r="P45"/>
      <c r="Q45"/>
      <c r="R45"/>
      <c r="S45"/>
      <c r="T45"/>
      <c r="U45"/>
      <c r="V45"/>
      <c r="W45"/>
      <c r="Y45"/>
      <c r="Z45"/>
      <c r="AA45"/>
      <c r="AB45"/>
      <c r="AC45"/>
      <c r="AD45"/>
      <c r="AE45"/>
      <c r="AF45"/>
      <c r="AG45"/>
      <c r="AH45"/>
      <c r="AI45"/>
      <c r="AJ45"/>
      <c r="AK45"/>
      <c r="AL45"/>
      <c r="AM45"/>
      <c r="AN45"/>
      <c r="AO45"/>
      <c r="AP45"/>
      <c r="AQ45"/>
      <c r="AR45"/>
      <c r="AS45"/>
      <c r="AT45"/>
      <c r="AU45"/>
      <c r="AV45"/>
    </row>
    <row r="46" spans="2:48" s="52" customFormat="1" ht="15" customHeight="1">
      <c r="B46" s="288"/>
      <c r="C46" s="288"/>
      <c r="D46" s="288"/>
      <c r="E46" s="288"/>
      <c r="F46" s="288"/>
      <c r="G46" s="288"/>
      <c r="H46" s="288"/>
      <c r="I46" s="288"/>
      <c r="J46" s="288"/>
      <c r="K46" s="288"/>
      <c r="L46" s="288"/>
      <c r="M46" s="288"/>
      <c r="P46"/>
      <c r="Q46"/>
      <c r="R46"/>
      <c r="S46"/>
      <c r="T46"/>
      <c r="U46"/>
      <c r="V46"/>
      <c r="W46"/>
      <c r="Y46"/>
      <c r="Z46"/>
      <c r="AA46"/>
      <c r="AB46"/>
      <c r="AC46"/>
      <c r="AD46"/>
      <c r="AE46"/>
      <c r="AF46"/>
      <c r="AG46"/>
      <c r="AH46"/>
      <c r="AI46"/>
      <c r="AJ46"/>
      <c r="AK46"/>
      <c r="AL46"/>
      <c r="AM46"/>
      <c r="AN46"/>
      <c r="AO46"/>
      <c r="AP46"/>
      <c r="AQ46"/>
      <c r="AR46"/>
      <c r="AS46"/>
      <c r="AT46"/>
      <c r="AU46"/>
      <c r="AV46"/>
    </row>
    <row r="47" spans="2:48" s="52" customFormat="1" ht="8.25" customHeight="1">
      <c r="B47" s="288"/>
      <c r="C47" s="288"/>
      <c r="D47" s="288"/>
      <c r="E47" s="288"/>
      <c r="F47" s="288"/>
      <c r="G47" s="288"/>
      <c r="H47" s="288"/>
      <c r="I47" s="288"/>
      <c r="J47" s="288"/>
      <c r="K47" s="288"/>
      <c r="L47" s="288"/>
      <c r="M47" s="288"/>
      <c r="P47"/>
      <c r="Q47"/>
      <c r="R47"/>
      <c r="S47"/>
      <c r="T47"/>
      <c r="U47"/>
      <c r="V47"/>
      <c r="W47"/>
      <c r="Y47"/>
      <c r="Z47"/>
      <c r="AA47"/>
      <c r="AB47"/>
      <c r="AC47"/>
      <c r="AD47"/>
      <c r="AE47"/>
      <c r="AF47"/>
      <c r="AG47"/>
      <c r="AH47"/>
      <c r="AI47"/>
      <c r="AJ47"/>
      <c r="AK47"/>
      <c r="AL47"/>
      <c r="AM47"/>
      <c r="AN47"/>
      <c r="AO47"/>
      <c r="AP47"/>
      <c r="AQ47"/>
      <c r="AR47"/>
      <c r="AS47"/>
      <c r="AT47"/>
      <c r="AU47"/>
      <c r="AV47"/>
    </row>
    <row r="48" spans="2:48" s="52" customFormat="1" ht="24.75" customHeight="1">
      <c r="B48" s="288"/>
      <c r="C48" s="288"/>
      <c r="D48" s="288"/>
      <c r="E48" s="288"/>
      <c r="F48" s="288"/>
      <c r="G48" s="288"/>
      <c r="H48" s="288"/>
      <c r="I48" s="288"/>
      <c r="J48" s="288"/>
      <c r="K48" s="288"/>
      <c r="L48" s="288"/>
      <c r="M48" s="288"/>
      <c r="O48" s="47"/>
      <c r="P48"/>
      <c r="Q48"/>
      <c r="R48"/>
      <c r="S48"/>
      <c r="T48"/>
      <c r="U48"/>
      <c r="V48"/>
      <c r="W48"/>
      <c r="Y48"/>
      <c r="Z48"/>
      <c r="AA48"/>
      <c r="AB48"/>
      <c r="AC48"/>
      <c r="AD48"/>
      <c r="AE48"/>
      <c r="AF48"/>
      <c r="AG48"/>
      <c r="AH48"/>
      <c r="AI48"/>
      <c r="AJ48"/>
      <c r="AK48"/>
      <c r="AL48"/>
      <c r="AM48"/>
      <c r="AN48"/>
      <c r="AO48"/>
      <c r="AP48"/>
      <c r="AQ48"/>
      <c r="AR48"/>
      <c r="AS48"/>
      <c r="AT48"/>
      <c r="AU48"/>
      <c r="AV48"/>
    </row>
    <row r="49" spans="2:48" s="52" customFormat="1" ht="13.5" customHeight="1">
      <c r="B49" s="215"/>
      <c r="C49" s="215"/>
      <c r="D49" s="215"/>
      <c r="E49" s="215"/>
      <c r="F49" s="215"/>
      <c r="G49" s="215"/>
      <c r="H49" s="215"/>
      <c r="I49" s="215"/>
      <c r="J49" s="215"/>
      <c r="K49" s="215"/>
      <c r="L49" s="215"/>
      <c r="M49" s="215"/>
      <c r="N49" s="47"/>
      <c r="O49" s="47"/>
      <c r="P49"/>
      <c r="Q49"/>
      <c r="R49"/>
      <c r="S49"/>
      <c r="T49"/>
      <c r="U49"/>
      <c r="V49"/>
      <c r="W49"/>
      <c r="Y49"/>
      <c r="Z49"/>
      <c r="AA49"/>
      <c r="AB49"/>
      <c r="AC49"/>
      <c r="AD49"/>
      <c r="AE49"/>
      <c r="AF49"/>
      <c r="AG49"/>
      <c r="AH49"/>
      <c r="AI49"/>
      <c r="AJ49"/>
      <c r="AK49"/>
      <c r="AL49"/>
      <c r="AM49"/>
      <c r="AN49"/>
      <c r="AO49"/>
      <c r="AP49"/>
      <c r="AQ49"/>
      <c r="AR49"/>
      <c r="AS49"/>
      <c r="AT49"/>
      <c r="AU49"/>
      <c r="AV49"/>
    </row>
    <row r="50" spans="2:48" s="52" customFormat="1" ht="13.5" customHeight="1">
      <c r="B50" s="215"/>
      <c r="C50" s="215"/>
      <c r="D50" s="215"/>
      <c r="E50" s="215"/>
      <c r="F50" s="215"/>
      <c r="G50" s="215"/>
      <c r="H50" s="215"/>
      <c r="I50" s="215"/>
      <c r="J50" s="215"/>
      <c r="K50" s="215"/>
      <c r="L50" s="215"/>
      <c r="M50" s="215"/>
      <c r="N50" s="47"/>
      <c r="O50" s="47"/>
      <c r="P50"/>
      <c r="Q50"/>
      <c r="R50"/>
      <c r="S50"/>
      <c r="T50"/>
      <c r="U50"/>
      <c r="V50"/>
      <c r="W50"/>
      <c r="Y50"/>
      <c r="Z50"/>
      <c r="AA50"/>
      <c r="AB50"/>
      <c r="AC50"/>
      <c r="AD50"/>
      <c r="AE50"/>
      <c r="AF50"/>
      <c r="AG50"/>
      <c r="AH50"/>
      <c r="AI50"/>
      <c r="AJ50"/>
      <c r="AK50"/>
      <c r="AL50"/>
      <c r="AM50"/>
      <c r="AN50"/>
      <c r="AO50"/>
      <c r="AP50"/>
      <c r="AQ50"/>
      <c r="AR50"/>
      <c r="AS50"/>
      <c r="AT50"/>
      <c r="AU50"/>
      <c r="AV50"/>
    </row>
    <row r="51" spans="3:48" s="52" customFormat="1" ht="13.5" customHeight="1">
      <c r="C51" s="47"/>
      <c r="D51"/>
      <c r="E51"/>
      <c r="F51"/>
      <c r="G51"/>
      <c r="H51"/>
      <c r="I51"/>
      <c r="J51"/>
      <c r="K51"/>
      <c r="L51" s="47"/>
      <c r="M51" s="47"/>
      <c r="N51" s="47"/>
      <c r="O51" s="47"/>
      <c r="P51"/>
      <c r="Q51"/>
      <c r="R51"/>
      <c r="S51"/>
      <c r="T51"/>
      <c r="U51"/>
      <c r="V51"/>
      <c r="W51"/>
      <c r="Y51"/>
      <c r="Z51"/>
      <c r="AA51"/>
      <c r="AB51"/>
      <c r="AC51"/>
      <c r="AD51"/>
      <c r="AE51"/>
      <c r="AF51"/>
      <c r="AG51"/>
      <c r="AH51"/>
      <c r="AI51"/>
      <c r="AJ51"/>
      <c r="AK51"/>
      <c r="AL51"/>
      <c r="AM51"/>
      <c r="AN51"/>
      <c r="AO51"/>
      <c r="AP51"/>
      <c r="AQ51"/>
      <c r="AR51"/>
      <c r="AS51"/>
      <c r="AT51"/>
      <c r="AU51"/>
      <c r="AV51"/>
    </row>
    <row r="52" ht="13.5" customHeight="1"/>
    <row r="53" ht="13.5" customHeight="1"/>
    <row r="54" ht="13.5" customHeight="1"/>
    <row r="55" ht="12.75"/>
    <row r="56" ht="12.75"/>
    <row r="57" ht="12.75"/>
    <row r="58" ht="12.75"/>
    <row r="59" ht="12.75"/>
    <row r="60" ht="15" customHeight="1"/>
    <row r="61" ht="12.75"/>
    <row r="62" ht="12.75"/>
    <row r="63" ht="12.75"/>
    <row r="64" ht="12.75"/>
    <row r="65" ht="12.75"/>
    <row r="66" ht="12.75"/>
    <row r="67" ht="12.75"/>
    <row r="68" ht="12.75"/>
    <row r="69" ht="12.75"/>
    <row r="70" ht="12.75"/>
    <row r="71" ht="12.75"/>
    <row r="72" ht="12.75"/>
    <row r="73" ht="12.75"/>
    <row r="74" ht="12.75"/>
    <row r="75" ht="12.75"/>
    <row r="76" ht="12.75"/>
    <row r="77" ht="12.75"/>
    <row r="78" ht="12.75"/>
    <row r="79" ht="12.75"/>
    <row r="80" ht="12.75"/>
    <row r="81" ht="12.75"/>
    <row r="82" ht="12.75"/>
    <row r="83" ht="12.75"/>
    <row r="84" ht="12.75"/>
    <row r="85" ht="12.75"/>
    <row r="86" ht="12.75"/>
    <row r="87" ht="12.75"/>
    <row r="88" ht="12.75"/>
    <row r="89" ht="12.75"/>
    <row r="90" ht="4.5" customHeight="1"/>
    <row r="91" spans="16:25" ht="28.5" customHeight="1">
      <c r="P91"/>
      <c r="Q91"/>
      <c r="R91"/>
      <c r="S91"/>
      <c r="T91"/>
      <c r="U91"/>
      <c r="V91"/>
      <c r="W91"/>
      <c r="Y91"/>
    </row>
    <row r="92" spans="16:25" ht="15.75">
      <c r="P92"/>
      <c r="Q92"/>
      <c r="R92"/>
      <c r="S92"/>
      <c r="T92"/>
      <c r="U92"/>
      <c r="V92"/>
      <c r="W92"/>
      <c r="Y92"/>
    </row>
    <row r="93" spans="16:25" ht="15.75">
      <c r="P93"/>
      <c r="Q93"/>
      <c r="R93"/>
      <c r="S93"/>
      <c r="T93"/>
      <c r="U93"/>
      <c r="V93"/>
      <c r="W93"/>
      <c r="Y93"/>
    </row>
    <row r="94" spans="16:25" ht="15.75">
      <c r="P94"/>
      <c r="Q94"/>
      <c r="R94"/>
      <c r="S94"/>
      <c r="T94"/>
      <c r="U94"/>
      <c r="V94"/>
      <c r="W94"/>
      <c r="Y94"/>
    </row>
    <row r="95" spans="16:25" ht="15.75">
      <c r="P95"/>
      <c r="Q95"/>
      <c r="R95"/>
      <c r="S95"/>
      <c r="T95"/>
      <c r="U95"/>
      <c r="V95"/>
      <c r="W95"/>
      <c r="Y95"/>
    </row>
    <row r="96" spans="16:25" ht="15.75">
      <c r="P96"/>
      <c r="Q96"/>
      <c r="R96"/>
      <c r="S96"/>
      <c r="T96"/>
      <c r="U96"/>
      <c r="V96"/>
      <c r="W96"/>
      <c r="Y96"/>
    </row>
    <row r="97" spans="16:25" ht="15.75">
      <c r="P97"/>
      <c r="Q97"/>
      <c r="R97"/>
      <c r="S97"/>
      <c r="T97"/>
      <c r="U97"/>
      <c r="V97"/>
      <c r="W97"/>
      <c r="Y97"/>
    </row>
    <row r="98" spans="16:25" ht="15.75">
      <c r="P98"/>
      <c r="Q98"/>
      <c r="R98"/>
      <c r="S98"/>
      <c r="T98"/>
      <c r="U98"/>
      <c r="V98"/>
      <c r="W98"/>
      <c r="Y98"/>
    </row>
    <row r="99" spans="16:25" ht="15.75">
      <c r="P99"/>
      <c r="Q99"/>
      <c r="R99"/>
      <c r="S99"/>
      <c r="T99"/>
      <c r="U99"/>
      <c r="V99"/>
      <c r="W99"/>
      <c r="Y99"/>
    </row>
    <row r="100" spans="16:25" ht="15.75">
      <c r="P100"/>
      <c r="Q100"/>
      <c r="R100"/>
      <c r="S100"/>
      <c r="T100"/>
      <c r="U100"/>
      <c r="V100"/>
      <c r="W100"/>
      <c r="Y100"/>
    </row>
    <row r="101" spans="16:25" ht="15.75">
      <c r="P101"/>
      <c r="Q101"/>
      <c r="R101"/>
      <c r="S101"/>
      <c r="T101"/>
      <c r="U101"/>
      <c r="V101"/>
      <c r="W101"/>
      <c r="Y101"/>
    </row>
    <row r="102" spans="16:25" ht="15.75">
      <c r="P102"/>
      <c r="Q102"/>
      <c r="R102"/>
      <c r="S102"/>
      <c r="T102"/>
      <c r="U102"/>
      <c r="V102"/>
      <c r="W102"/>
      <c r="Y102"/>
    </row>
    <row r="103" spans="16:25" ht="15.75">
      <c r="P103"/>
      <c r="Q103"/>
      <c r="R103"/>
      <c r="S103"/>
      <c r="T103"/>
      <c r="U103"/>
      <c r="V103"/>
      <c r="W103"/>
      <c r="Y103"/>
    </row>
    <row r="104" spans="16:25" ht="15.75">
      <c r="P104"/>
      <c r="Q104"/>
      <c r="R104"/>
      <c r="S104"/>
      <c r="T104"/>
      <c r="U104"/>
      <c r="V104"/>
      <c r="W104"/>
      <c r="Y104"/>
    </row>
    <row r="105" spans="16:25" ht="15.75">
      <c r="P105"/>
      <c r="Q105"/>
      <c r="R105"/>
      <c r="S105"/>
      <c r="T105"/>
      <c r="U105"/>
      <c r="V105"/>
      <c r="W105"/>
      <c r="Y105"/>
    </row>
    <row r="106" spans="16:25" ht="15.75">
      <c r="P106"/>
      <c r="Q106"/>
      <c r="R106"/>
      <c r="S106"/>
      <c r="T106"/>
      <c r="U106"/>
      <c r="V106"/>
      <c r="W106"/>
      <c r="Y106"/>
    </row>
    <row r="107" spans="16:25" ht="15.75">
      <c r="P107"/>
      <c r="Q107"/>
      <c r="R107"/>
      <c r="S107"/>
      <c r="T107"/>
      <c r="U107"/>
      <c r="V107"/>
      <c r="W107"/>
      <c r="Y107"/>
    </row>
    <row r="108" spans="16:25" ht="15.75">
      <c r="P108"/>
      <c r="Q108"/>
      <c r="R108"/>
      <c r="S108"/>
      <c r="T108"/>
      <c r="U108"/>
      <c r="V108"/>
      <c r="W108"/>
      <c r="Y108"/>
    </row>
    <row r="109" spans="16:25" ht="15.75">
      <c r="P109"/>
      <c r="Q109"/>
      <c r="R109"/>
      <c r="S109"/>
      <c r="T109"/>
      <c r="U109"/>
      <c r="V109"/>
      <c r="W109"/>
      <c r="Y109"/>
    </row>
    <row r="110" spans="16:25" ht="15.75">
      <c r="P110"/>
      <c r="Q110"/>
      <c r="R110"/>
      <c r="S110"/>
      <c r="T110"/>
      <c r="U110"/>
      <c r="V110"/>
      <c r="W110"/>
      <c r="Y110"/>
    </row>
    <row r="111" spans="16:25" ht="15.75">
      <c r="P111"/>
      <c r="Q111"/>
      <c r="R111"/>
      <c r="S111"/>
      <c r="T111"/>
      <c r="U111"/>
      <c r="V111"/>
      <c r="W111"/>
      <c r="Y111"/>
    </row>
    <row r="112" spans="16:25" ht="15.75">
      <c r="P112"/>
      <c r="Q112"/>
      <c r="R112"/>
      <c r="S112"/>
      <c r="T112"/>
      <c r="U112"/>
      <c r="V112"/>
      <c r="W112"/>
      <c r="Y112"/>
    </row>
    <row r="113" spans="16:25" ht="15.75">
      <c r="P113"/>
      <c r="Q113"/>
      <c r="R113"/>
      <c r="S113"/>
      <c r="T113"/>
      <c r="U113"/>
      <c r="V113"/>
      <c r="W113"/>
      <c r="Y113"/>
    </row>
    <row r="114" spans="16:25" ht="15.75">
      <c r="P114"/>
      <c r="Q114"/>
      <c r="R114"/>
      <c r="S114"/>
      <c r="T114"/>
      <c r="U114"/>
      <c r="V114"/>
      <c r="W114"/>
      <c r="Y114"/>
    </row>
    <row r="115" spans="16:25" ht="15.75">
      <c r="P115"/>
      <c r="Q115"/>
      <c r="R115"/>
      <c r="S115"/>
      <c r="T115"/>
      <c r="U115"/>
      <c r="V115"/>
      <c r="W115"/>
      <c r="Y115"/>
    </row>
    <row r="116" spans="16:25" ht="15.75">
      <c r="P116"/>
      <c r="Q116"/>
      <c r="R116"/>
      <c r="S116"/>
      <c r="T116"/>
      <c r="U116"/>
      <c r="V116"/>
      <c r="W116"/>
      <c r="Y116"/>
    </row>
    <row r="117" spans="16:25" ht="15.75">
      <c r="P117"/>
      <c r="Q117"/>
      <c r="R117"/>
      <c r="S117"/>
      <c r="T117"/>
      <c r="U117"/>
      <c r="V117"/>
      <c r="W117"/>
      <c r="Y117"/>
    </row>
    <row r="118" spans="16:25" ht="15.75">
      <c r="P118"/>
      <c r="Q118"/>
      <c r="R118"/>
      <c r="S118"/>
      <c r="T118"/>
      <c r="U118"/>
      <c r="V118"/>
      <c r="W118"/>
      <c r="Y118"/>
    </row>
    <row r="119" spans="16:23" ht="15.75">
      <c r="P119"/>
      <c r="Q119"/>
      <c r="R119"/>
      <c r="S119"/>
      <c r="T119"/>
      <c r="U119"/>
      <c r="V119"/>
      <c r="W119"/>
    </row>
    <row r="120" spans="16:23" ht="15.75">
      <c r="P120"/>
      <c r="Q120"/>
      <c r="R120"/>
      <c r="S120"/>
      <c r="T120"/>
      <c r="U120"/>
      <c r="V120"/>
      <c r="W120"/>
    </row>
    <row r="121" spans="16:23" ht="15.75">
      <c r="P121"/>
      <c r="Q121"/>
      <c r="R121"/>
      <c r="S121"/>
      <c r="T121"/>
      <c r="U121"/>
      <c r="V121"/>
      <c r="W121"/>
    </row>
    <row r="122" spans="16:23" ht="15.75">
      <c r="P122"/>
      <c r="Q122"/>
      <c r="R122"/>
      <c r="S122"/>
      <c r="T122"/>
      <c r="U122"/>
      <c r="V122"/>
      <c r="W122"/>
    </row>
    <row r="123" spans="16:23" ht="15.75">
      <c r="P123"/>
      <c r="Q123"/>
      <c r="R123"/>
      <c r="S123"/>
      <c r="T123"/>
      <c r="U123"/>
      <c r="V123"/>
      <c r="W123"/>
    </row>
    <row r="124" spans="16:23" ht="15.75">
      <c r="P124"/>
      <c r="Q124"/>
      <c r="R124"/>
      <c r="S124"/>
      <c r="T124"/>
      <c r="U124"/>
      <c r="V124"/>
      <c r="W124"/>
    </row>
    <row r="125" spans="16:23" ht="15.75">
      <c r="P125"/>
      <c r="Q125"/>
      <c r="R125"/>
      <c r="S125"/>
      <c r="T125"/>
      <c r="U125"/>
      <c r="V125"/>
      <c r="W125"/>
    </row>
    <row r="126" spans="16:23" ht="15.75">
      <c r="P126"/>
      <c r="Q126"/>
      <c r="R126"/>
      <c r="S126"/>
      <c r="T126"/>
      <c r="U126"/>
      <c r="V126"/>
      <c r="W126"/>
    </row>
    <row r="127" spans="16:23" ht="15.75">
      <c r="P127"/>
      <c r="Q127"/>
      <c r="R127"/>
      <c r="S127"/>
      <c r="T127"/>
      <c r="U127"/>
      <c r="V127"/>
      <c r="W127"/>
    </row>
    <row r="128" spans="16:23" ht="15.75">
      <c r="P128"/>
      <c r="Q128"/>
      <c r="R128"/>
      <c r="S128"/>
      <c r="T128"/>
      <c r="U128"/>
      <c r="V128"/>
      <c r="W128"/>
    </row>
    <row r="129" spans="16:23" ht="15.75">
      <c r="P129"/>
      <c r="Q129"/>
      <c r="R129"/>
      <c r="S129"/>
      <c r="T129"/>
      <c r="U129"/>
      <c r="V129"/>
      <c r="W129"/>
    </row>
    <row r="130" spans="16:23" ht="15.75">
      <c r="P130"/>
      <c r="Q130"/>
      <c r="R130"/>
      <c r="S130"/>
      <c r="T130"/>
      <c r="U130"/>
      <c r="V130"/>
      <c r="W130"/>
    </row>
    <row r="131" spans="16:23" ht="15.75">
      <c r="P131"/>
      <c r="Q131"/>
      <c r="R131"/>
      <c r="S131"/>
      <c r="T131"/>
      <c r="U131"/>
      <c r="V131"/>
      <c r="W131"/>
    </row>
    <row r="132" spans="16:23" ht="15.75">
      <c r="P132"/>
      <c r="Q132"/>
      <c r="R132"/>
      <c r="S132"/>
      <c r="T132"/>
      <c r="U132"/>
      <c r="V132"/>
      <c r="W132"/>
    </row>
    <row r="133" spans="16:23" ht="15.75">
      <c r="P133"/>
      <c r="Q133"/>
      <c r="R133"/>
      <c r="S133"/>
      <c r="T133"/>
      <c r="U133"/>
      <c r="V133"/>
      <c r="W133"/>
    </row>
    <row r="134" spans="16:23" ht="15.75">
      <c r="P134"/>
      <c r="Q134"/>
      <c r="R134"/>
      <c r="S134"/>
      <c r="T134"/>
      <c r="U134"/>
      <c r="V134"/>
      <c r="W134"/>
    </row>
    <row r="135" spans="16:23" ht="15.75">
      <c r="P135"/>
      <c r="Q135"/>
      <c r="R135"/>
      <c r="S135"/>
      <c r="T135"/>
      <c r="U135"/>
      <c r="V135"/>
      <c r="W135"/>
    </row>
    <row r="136" spans="16:23" ht="15.75">
      <c r="P136"/>
      <c r="Q136"/>
      <c r="R136"/>
      <c r="S136"/>
      <c r="T136"/>
      <c r="U136"/>
      <c r="V136"/>
      <c r="W136"/>
    </row>
    <row r="137" spans="16:23" ht="15.75">
      <c r="P137"/>
      <c r="Q137"/>
      <c r="R137"/>
      <c r="S137"/>
      <c r="T137"/>
      <c r="U137"/>
      <c r="V137"/>
      <c r="W137"/>
    </row>
    <row r="138" spans="16:23" ht="15.75">
      <c r="P138"/>
      <c r="Q138"/>
      <c r="R138"/>
      <c r="S138"/>
      <c r="T138"/>
      <c r="U138"/>
      <c r="V138"/>
      <c r="W138"/>
    </row>
    <row r="139" spans="16:23" ht="15.75">
      <c r="P139"/>
      <c r="Q139"/>
      <c r="R139"/>
      <c r="S139"/>
      <c r="T139"/>
      <c r="U139"/>
      <c r="V139"/>
      <c r="W139"/>
    </row>
    <row r="140" spans="16:23" ht="15.75">
      <c r="P140"/>
      <c r="Q140"/>
      <c r="R140"/>
      <c r="S140"/>
      <c r="T140"/>
      <c r="U140"/>
      <c r="V140"/>
      <c r="W140"/>
    </row>
    <row r="141" spans="16:23" ht="15.75">
      <c r="P141"/>
      <c r="Q141"/>
      <c r="R141"/>
      <c r="S141"/>
      <c r="T141"/>
      <c r="U141"/>
      <c r="V141"/>
      <c r="W141"/>
    </row>
    <row r="142" spans="16:23" ht="15.75">
      <c r="P142"/>
      <c r="Q142"/>
      <c r="R142"/>
      <c r="S142"/>
      <c r="T142"/>
      <c r="U142"/>
      <c r="V142"/>
      <c r="W142"/>
    </row>
    <row r="143" spans="16:23" ht="15.75">
      <c r="P143"/>
      <c r="Q143"/>
      <c r="R143"/>
      <c r="S143"/>
      <c r="T143"/>
      <c r="U143"/>
      <c r="V143"/>
      <c r="W143"/>
    </row>
    <row r="144" spans="16:23" ht="15.75">
      <c r="P144"/>
      <c r="Q144"/>
      <c r="R144"/>
      <c r="S144"/>
      <c r="T144"/>
      <c r="U144"/>
      <c r="V144"/>
      <c r="W144"/>
    </row>
    <row r="145" spans="16:23" ht="15.75">
      <c r="P145"/>
      <c r="Q145"/>
      <c r="R145"/>
      <c r="S145"/>
      <c r="T145"/>
      <c r="U145"/>
      <c r="V145"/>
      <c r="W145"/>
    </row>
    <row r="146" spans="16:23" ht="15.75">
      <c r="P146"/>
      <c r="Q146"/>
      <c r="R146"/>
      <c r="S146"/>
      <c r="T146"/>
      <c r="U146"/>
      <c r="V146"/>
      <c r="W146"/>
    </row>
    <row r="147" spans="16:23" ht="15.75">
      <c r="P147"/>
      <c r="Q147"/>
      <c r="R147"/>
      <c r="S147"/>
      <c r="T147"/>
      <c r="U147"/>
      <c r="V147"/>
      <c r="W147"/>
    </row>
    <row r="148" spans="16:23" ht="15.75">
      <c r="P148"/>
      <c r="Q148"/>
      <c r="R148"/>
      <c r="S148"/>
      <c r="T148"/>
      <c r="U148"/>
      <c r="V148"/>
      <c r="W148"/>
    </row>
    <row r="149" spans="16:23" ht="15.75">
      <c r="P149"/>
      <c r="Q149"/>
      <c r="R149"/>
      <c r="S149"/>
      <c r="T149"/>
      <c r="U149"/>
      <c r="V149"/>
      <c r="W149"/>
    </row>
    <row r="150" spans="16:23" ht="15.75">
      <c r="P150"/>
      <c r="Q150"/>
      <c r="R150"/>
      <c r="S150"/>
      <c r="T150"/>
      <c r="U150"/>
      <c r="V150"/>
      <c r="W150"/>
    </row>
    <row r="151" spans="16:23" ht="15.75">
      <c r="P151"/>
      <c r="Q151"/>
      <c r="R151"/>
      <c r="S151"/>
      <c r="T151"/>
      <c r="U151"/>
      <c r="V151"/>
      <c r="W151"/>
    </row>
    <row r="152" spans="16:23" ht="15.75">
      <c r="P152"/>
      <c r="Q152"/>
      <c r="R152"/>
      <c r="S152"/>
      <c r="T152"/>
      <c r="U152"/>
      <c r="V152"/>
      <c r="W152"/>
    </row>
    <row r="153" spans="16:23" ht="15.75">
      <c r="P153"/>
      <c r="Q153"/>
      <c r="R153"/>
      <c r="S153"/>
      <c r="T153"/>
      <c r="U153"/>
      <c r="V153"/>
      <c r="W153"/>
    </row>
    <row r="154" spans="16:23" ht="15.75">
      <c r="P154"/>
      <c r="Q154"/>
      <c r="R154"/>
      <c r="S154"/>
      <c r="T154"/>
      <c r="U154"/>
      <c r="V154"/>
      <c r="W154"/>
    </row>
    <row r="155" spans="16:23" ht="15.75">
      <c r="P155"/>
      <c r="Q155"/>
      <c r="R155"/>
      <c r="S155"/>
      <c r="T155"/>
      <c r="U155"/>
      <c r="V155"/>
      <c r="W155"/>
    </row>
    <row r="156" spans="16:23" ht="15.75">
      <c r="P156"/>
      <c r="Q156"/>
      <c r="R156"/>
      <c r="S156"/>
      <c r="T156"/>
      <c r="U156"/>
      <c r="V156"/>
      <c r="W156"/>
    </row>
    <row r="157" spans="16:23" ht="15.75">
      <c r="P157"/>
      <c r="Q157"/>
      <c r="R157"/>
      <c r="S157"/>
      <c r="T157"/>
      <c r="U157"/>
      <c r="V157"/>
      <c r="W157"/>
    </row>
    <row r="158" spans="16:23" ht="15.75">
      <c r="P158"/>
      <c r="Q158"/>
      <c r="R158"/>
      <c r="S158"/>
      <c r="T158"/>
      <c r="U158"/>
      <c r="V158"/>
      <c r="W158"/>
    </row>
    <row r="159" spans="16:23" ht="15.75">
      <c r="P159"/>
      <c r="Q159"/>
      <c r="R159"/>
      <c r="S159"/>
      <c r="T159"/>
      <c r="U159"/>
      <c r="V159"/>
      <c r="W159"/>
    </row>
    <row r="160" spans="16:23" ht="15.75">
      <c r="P160"/>
      <c r="Q160"/>
      <c r="R160"/>
      <c r="S160"/>
      <c r="T160"/>
      <c r="U160"/>
      <c r="V160"/>
      <c r="W160"/>
    </row>
    <row r="161" spans="16:23" ht="15.75">
      <c r="P161"/>
      <c r="Q161"/>
      <c r="R161"/>
      <c r="S161"/>
      <c r="T161"/>
      <c r="U161"/>
      <c r="V161"/>
      <c r="W161"/>
    </row>
    <row r="162" spans="16:23" ht="15.75">
      <c r="P162"/>
      <c r="Q162"/>
      <c r="R162"/>
      <c r="S162"/>
      <c r="T162"/>
      <c r="U162"/>
      <c r="V162"/>
      <c r="W162"/>
    </row>
    <row r="163" spans="16:23" ht="15.75">
      <c r="P163"/>
      <c r="Q163"/>
      <c r="R163"/>
      <c r="S163"/>
      <c r="T163"/>
      <c r="U163"/>
      <c r="V163"/>
      <c r="W163"/>
    </row>
    <row r="164" spans="16:23" ht="15.75">
      <c r="P164"/>
      <c r="Q164"/>
      <c r="R164"/>
      <c r="S164"/>
      <c r="T164"/>
      <c r="U164"/>
      <c r="V164"/>
      <c r="W164"/>
    </row>
    <row r="165" spans="16:23" ht="15.75">
      <c r="P165"/>
      <c r="Q165"/>
      <c r="R165"/>
      <c r="S165"/>
      <c r="T165"/>
      <c r="U165"/>
      <c r="V165"/>
      <c r="W165"/>
    </row>
    <row r="166" spans="16:23" ht="15.75">
      <c r="P166"/>
      <c r="Q166"/>
      <c r="R166"/>
      <c r="S166"/>
      <c r="T166"/>
      <c r="U166"/>
      <c r="V166"/>
      <c r="W166"/>
    </row>
    <row r="167" spans="16:23" ht="15.75">
      <c r="P167"/>
      <c r="Q167"/>
      <c r="R167"/>
      <c r="S167"/>
      <c r="T167"/>
      <c r="U167"/>
      <c r="V167"/>
      <c r="W167"/>
    </row>
    <row r="168" spans="16:23" ht="15.75">
      <c r="P168"/>
      <c r="Q168"/>
      <c r="R168"/>
      <c r="S168"/>
      <c r="T168"/>
      <c r="U168"/>
      <c r="V168"/>
      <c r="W168"/>
    </row>
    <row r="169" spans="16:23" ht="15.75">
      <c r="P169"/>
      <c r="Q169"/>
      <c r="R169"/>
      <c r="S169"/>
      <c r="T169"/>
      <c r="U169"/>
      <c r="V169"/>
      <c r="W169"/>
    </row>
    <row r="170" spans="16:23" ht="15.75">
      <c r="P170"/>
      <c r="Q170"/>
      <c r="R170"/>
      <c r="S170"/>
      <c r="T170"/>
      <c r="U170"/>
      <c r="V170"/>
      <c r="W170"/>
    </row>
    <row r="171" spans="16:23" ht="15.75">
      <c r="P171"/>
      <c r="Q171"/>
      <c r="R171"/>
      <c r="S171"/>
      <c r="T171"/>
      <c r="U171"/>
      <c r="V171"/>
      <c r="W171"/>
    </row>
    <row r="172" spans="16:23" ht="15.75">
      <c r="P172"/>
      <c r="Q172"/>
      <c r="R172"/>
      <c r="S172"/>
      <c r="T172"/>
      <c r="U172"/>
      <c r="V172"/>
      <c r="W172"/>
    </row>
    <row r="173" spans="16:23" ht="15.75">
      <c r="P173"/>
      <c r="Q173"/>
      <c r="R173"/>
      <c r="S173"/>
      <c r="T173"/>
      <c r="U173"/>
      <c r="V173"/>
      <c r="W173"/>
    </row>
    <row r="174" spans="16:23" ht="15.75">
      <c r="P174"/>
      <c r="Q174"/>
      <c r="R174"/>
      <c r="S174"/>
      <c r="T174"/>
      <c r="U174"/>
      <c r="V174"/>
      <c r="W174"/>
    </row>
    <row r="175" spans="16:23" ht="15.75">
      <c r="P175"/>
      <c r="Q175"/>
      <c r="R175"/>
      <c r="S175"/>
      <c r="T175"/>
      <c r="U175"/>
      <c r="V175"/>
      <c r="W175"/>
    </row>
    <row r="176" spans="16:23" ht="15.75">
      <c r="P176"/>
      <c r="Q176"/>
      <c r="R176"/>
      <c r="S176"/>
      <c r="T176"/>
      <c r="U176"/>
      <c r="V176"/>
      <c r="W176"/>
    </row>
    <row r="177" spans="16:23" ht="15.75">
      <c r="P177"/>
      <c r="Q177"/>
      <c r="R177"/>
      <c r="S177"/>
      <c r="T177"/>
      <c r="U177"/>
      <c r="V177"/>
      <c r="W177"/>
    </row>
    <row r="178" spans="16:23" ht="15.75">
      <c r="P178"/>
      <c r="Q178"/>
      <c r="R178"/>
      <c r="S178"/>
      <c r="T178"/>
      <c r="U178"/>
      <c r="V178"/>
      <c r="W178"/>
    </row>
    <row r="179" spans="16:23" ht="15.75">
      <c r="P179"/>
      <c r="Q179"/>
      <c r="R179"/>
      <c r="S179"/>
      <c r="T179"/>
      <c r="U179"/>
      <c r="V179"/>
      <c r="W179"/>
    </row>
    <row r="180" spans="16:23" ht="15.75">
      <c r="P180"/>
      <c r="Q180"/>
      <c r="R180"/>
      <c r="S180"/>
      <c r="T180"/>
      <c r="U180"/>
      <c r="V180"/>
      <c r="W180"/>
    </row>
    <row r="181" spans="16:23" ht="15.75">
      <c r="P181"/>
      <c r="Q181"/>
      <c r="R181"/>
      <c r="S181"/>
      <c r="T181"/>
      <c r="U181"/>
      <c r="V181"/>
      <c r="W181"/>
    </row>
    <row r="182" spans="16:23" ht="15.75">
      <c r="P182"/>
      <c r="Q182"/>
      <c r="R182"/>
      <c r="S182"/>
      <c r="T182"/>
      <c r="U182"/>
      <c r="V182"/>
      <c r="W182"/>
    </row>
    <row r="183" spans="16:23" ht="15.75">
      <c r="P183"/>
      <c r="Q183"/>
      <c r="R183"/>
      <c r="S183"/>
      <c r="T183"/>
      <c r="U183"/>
      <c r="V183"/>
      <c r="W183"/>
    </row>
    <row r="184" spans="16:23" ht="15.75">
      <c r="P184"/>
      <c r="Q184"/>
      <c r="R184"/>
      <c r="S184"/>
      <c r="T184"/>
      <c r="U184"/>
      <c r="V184"/>
      <c r="W184"/>
    </row>
    <row r="185" spans="16:23" ht="15.75">
      <c r="P185"/>
      <c r="Q185"/>
      <c r="R185"/>
      <c r="S185"/>
      <c r="T185"/>
      <c r="U185"/>
      <c r="V185"/>
      <c r="W185"/>
    </row>
    <row r="186" spans="16:23" ht="15.75">
      <c r="P186"/>
      <c r="Q186"/>
      <c r="R186"/>
      <c r="S186"/>
      <c r="T186"/>
      <c r="U186"/>
      <c r="V186"/>
      <c r="W186"/>
    </row>
    <row r="187" spans="16:23" ht="15.75">
      <c r="P187"/>
      <c r="Q187"/>
      <c r="R187"/>
      <c r="S187"/>
      <c r="T187"/>
      <c r="U187"/>
      <c r="V187"/>
      <c r="W187"/>
    </row>
    <row r="188" spans="16:23" ht="15.75">
      <c r="P188"/>
      <c r="Q188"/>
      <c r="R188"/>
      <c r="S188"/>
      <c r="T188"/>
      <c r="U188"/>
      <c r="V188"/>
      <c r="W188"/>
    </row>
    <row r="189" spans="16:23" ht="15.75">
      <c r="P189"/>
      <c r="Q189"/>
      <c r="R189"/>
      <c r="S189"/>
      <c r="T189"/>
      <c r="U189"/>
      <c r="V189"/>
      <c r="W189"/>
    </row>
    <row r="190" spans="16:23" ht="15.75">
      <c r="P190"/>
      <c r="Q190"/>
      <c r="R190"/>
      <c r="S190"/>
      <c r="T190"/>
      <c r="U190"/>
      <c r="V190"/>
      <c r="W190"/>
    </row>
    <row r="191" spans="16:23" ht="15.75">
      <c r="P191"/>
      <c r="Q191"/>
      <c r="R191"/>
      <c r="S191"/>
      <c r="T191"/>
      <c r="U191"/>
      <c r="V191"/>
      <c r="W191"/>
    </row>
    <row r="192" spans="16:23" ht="15.75">
      <c r="P192"/>
      <c r="Q192"/>
      <c r="R192"/>
      <c r="S192"/>
      <c r="T192"/>
      <c r="U192"/>
      <c r="V192"/>
      <c r="W192"/>
    </row>
    <row r="193" spans="16:23" ht="15.75">
      <c r="P193"/>
      <c r="Q193"/>
      <c r="R193"/>
      <c r="S193"/>
      <c r="T193"/>
      <c r="U193"/>
      <c r="V193"/>
      <c r="W193"/>
    </row>
    <row r="194" spans="16:23" ht="15.75">
      <c r="P194"/>
      <c r="Q194"/>
      <c r="R194"/>
      <c r="S194"/>
      <c r="T194"/>
      <c r="U194"/>
      <c r="V194"/>
      <c r="W194"/>
    </row>
    <row r="195" spans="16:23" ht="15.75">
      <c r="P195"/>
      <c r="Q195"/>
      <c r="R195"/>
      <c r="S195"/>
      <c r="T195"/>
      <c r="U195"/>
      <c r="V195"/>
      <c r="W195"/>
    </row>
    <row r="196" spans="16:23" ht="15.75">
      <c r="P196"/>
      <c r="Q196"/>
      <c r="R196"/>
      <c r="S196"/>
      <c r="T196"/>
      <c r="U196"/>
      <c r="V196"/>
      <c r="W196"/>
    </row>
    <row r="197" spans="16:23" ht="15.75">
      <c r="P197"/>
      <c r="Q197"/>
      <c r="R197"/>
      <c r="S197"/>
      <c r="T197"/>
      <c r="U197"/>
      <c r="V197"/>
      <c r="W197"/>
    </row>
    <row r="198" spans="16:23" ht="15.75">
      <c r="P198"/>
      <c r="Q198"/>
      <c r="R198"/>
      <c r="S198"/>
      <c r="T198"/>
      <c r="U198"/>
      <c r="V198"/>
      <c r="W198"/>
    </row>
    <row r="199" spans="16:23" ht="15.75">
      <c r="P199"/>
      <c r="Q199"/>
      <c r="R199"/>
      <c r="S199"/>
      <c r="T199"/>
      <c r="U199"/>
      <c r="V199"/>
      <c r="W199"/>
    </row>
    <row r="200" spans="16:23" ht="15.75">
      <c r="P200"/>
      <c r="Q200"/>
      <c r="R200"/>
      <c r="S200"/>
      <c r="T200"/>
      <c r="U200"/>
      <c r="V200"/>
      <c r="W200"/>
    </row>
    <row r="201" spans="16:23" ht="15.75">
      <c r="P201"/>
      <c r="Q201"/>
      <c r="R201"/>
      <c r="S201"/>
      <c r="T201"/>
      <c r="U201"/>
      <c r="V201"/>
      <c r="W201"/>
    </row>
    <row r="202" spans="16:23" ht="15.75">
      <c r="P202"/>
      <c r="Q202"/>
      <c r="R202"/>
      <c r="S202"/>
      <c r="T202"/>
      <c r="U202"/>
      <c r="V202"/>
      <c r="W202"/>
    </row>
    <row r="203" spans="16:23" ht="15.75">
      <c r="P203"/>
      <c r="Q203"/>
      <c r="R203"/>
      <c r="S203"/>
      <c r="T203"/>
      <c r="U203"/>
      <c r="V203"/>
      <c r="W203"/>
    </row>
    <row r="204" spans="16:23" ht="15.75">
      <c r="P204"/>
      <c r="Q204"/>
      <c r="R204"/>
      <c r="S204"/>
      <c r="T204"/>
      <c r="U204"/>
      <c r="V204"/>
      <c r="W204"/>
    </row>
    <row r="205" spans="16:23" ht="15.75">
      <c r="P205"/>
      <c r="Q205"/>
      <c r="R205"/>
      <c r="S205"/>
      <c r="T205"/>
      <c r="U205"/>
      <c r="V205"/>
      <c r="W205"/>
    </row>
    <row r="206" spans="16:23" ht="15.75">
      <c r="P206"/>
      <c r="Q206"/>
      <c r="R206"/>
      <c r="S206"/>
      <c r="T206"/>
      <c r="U206"/>
      <c r="V206"/>
      <c r="W206"/>
    </row>
    <row r="207" spans="16:23" ht="15.75">
      <c r="P207"/>
      <c r="Q207"/>
      <c r="R207"/>
      <c r="S207"/>
      <c r="T207"/>
      <c r="U207"/>
      <c r="V207"/>
      <c r="W207"/>
    </row>
    <row r="208" spans="16:23" ht="15.75">
      <c r="P208"/>
      <c r="Q208"/>
      <c r="R208"/>
      <c r="S208"/>
      <c r="T208"/>
      <c r="U208"/>
      <c r="V208"/>
      <c r="W208"/>
    </row>
    <row r="209" spans="16:23" ht="15.75">
      <c r="P209"/>
      <c r="Q209"/>
      <c r="R209"/>
      <c r="S209"/>
      <c r="T209"/>
      <c r="U209"/>
      <c r="V209"/>
      <c r="W209"/>
    </row>
    <row r="210" spans="16:23" ht="15.75">
      <c r="P210"/>
      <c r="Q210"/>
      <c r="R210"/>
      <c r="S210"/>
      <c r="T210"/>
      <c r="U210"/>
      <c r="V210"/>
      <c r="W210"/>
    </row>
    <row r="211" spans="16:23" ht="15.75">
      <c r="P211"/>
      <c r="Q211"/>
      <c r="R211"/>
      <c r="S211"/>
      <c r="T211"/>
      <c r="U211"/>
      <c r="V211"/>
      <c r="W211"/>
    </row>
    <row r="212" spans="16:23" ht="15.75">
      <c r="P212"/>
      <c r="Q212"/>
      <c r="R212"/>
      <c r="S212"/>
      <c r="T212"/>
      <c r="U212"/>
      <c r="V212"/>
      <c r="W212"/>
    </row>
    <row r="213" spans="16:23" ht="15.75">
      <c r="P213"/>
      <c r="Q213"/>
      <c r="R213"/>
      <c r="S213"/>
      <c r="T213"/>
      <c r="U213"/>
      <c r="V213"/>
      <c r="W213"/>
    </row>
    <row r="214" spans="16:23" ht="15.75">
      <c r="P214"/>
      <c r="Q214"/>
      <c r="R214"/>
      <c r="S214"/>
      <c r="T214"/>
      <c r="U214"/>
      <c r="V214"/>
      <c r="W214"/>
    </row>
    <row r="215" spans="16:23" ht="15.75">
      <c r="P215"/>
      <c r="Q215"/>
      <c r="R215"/>
      <c r="S215"/>
      <c r="T215"/>
      <c r="U215"/>
      <c r="V215"/>
      <c r="W215"/>
    </row>
    <row r="216" spans="16:23" ht="15.75">
      <c r="P216"/>
      <c r="Q216"/>
      <c r="R216"/>
      <c r="S216"/>
      <c r="T216"/>
      <c r="U216"/>
      <c r="V216"/>
      <c r="W216"/>
    </row>
    <row r="217" spans="16:23" ht="15.75">
      <c r="P217"/>
      <c r="Q217"/>
      <c r="R217"/>
      <c r="S217"/>
      <c r="T217"/>
      <c r="U217"/>
      <c r="V217"/>
      <c r="W217"/>
    </row>
    <row r="218" spans="16:23" ht="15.75">
      <c r="P218"/>
      <c r="Q218"/>
      <c r="R218"/>
      <c r="S218"/>
      <c r="T218"/>
      <c r="U218"/>
      <c r="V218"/>
      <c r="W218"/>
    </row>
    <row r="219" spans="16:23" ht="15.75">
      <c r="P219"/>
      <c r="Q219"/>
      <c r="R219"/>
      <c r="S219"/>
      <c r="T219"/>
      <c r="U219"/>
      <c r="V219"/>
      <c r="W219"/>
    </row>
    <row r="220" spans="16:23" ht="15.75">
      <c r="P220"/>
      <c r="Q220"/>
      <c r="R220"/>
      <c r="S220"/>
      <c r="T220"/>
      <c r="U220"/>
      <c r="V220"/>
      <c r="W220"/>
    </row>
    <row r="221" spans="16:23" ht="15.75">
      <c r="P221"/>
      <c r="Q221"/>
      <c r="R221"/>
      <c r="S221"/>
      <c r="T221"/>
      <c r="U221"/>
      <c r="V221"/>
      <c r="W221"/>
    </row>
    <row r="222" spans="16:23" ht="15.75">
      <c r="P222"/>
      <c r="Q222"/>
      <c r="R222"/>
      <c r="S222"/>
      <c r="T222"/>
      <c r="U222"/>
      <c r="V222"/>
      <c r="W222"/>
    </row>
    <row r="223" spans="16:23" ht="15.75">
      <c r="P223"/>
      <c r="Q223"/>
      <c r="R223"/>
      <c r="S223"/>
      <c r="T223"/>
      <c r="U223"/>
      <c r="V223"/>
      <c r="W223"/>
    </row>
    <row r="224" spans="16:23" ht="15.75">
      <c r="P224"/>
      <c r="Q224"/>
      <c r="R224"/>
      <c r="S224"/>
      <c r="T224"/>
      <c r="U224"/>
      <c r="V224"/>
      <c r="W224"/>
    </row>
    <row r="225" spans="16:23" ht="15.75">
      <c r="P225"/>
      <c r="Q225"/>
      <c r="R225"/>
      <c r="S225"/>
      <c r="T225"/>
      <c r="U225"/>
      <c r="V225"/>
      <c r="W225"/>
    </row>
    <row r="226" spans="16:23" ht="15.75">
      <c r="P226"/>
      <c r="Q226"/>
      <c r="R226"/>
      <c r="S226"/>
      <c r="T226"/>
      <c r="U226"/>
      <c r="V226"/>
      <c r="W226"/>
    </row>
    <row r="227" spans="16:23" ht="15.75">
      <c r="P227"/>
      <c r="Q227"/>
      <c r="R227"/>
      <c r="S227"/>
      <c r="T227"/>
      <c r="U227"/>
      <c r="V227"/>
      <c r="W227"/>
    </row>
    <row r="228" spans="16:23" ht="15.75">
      <c r="P228"/>
      <c r="Q228"/>
      <c r="R228"/>
      <c r="S228"/>
      <c r="T228"/>
      <c r="U228"/>
      <c r="V228"/>
      <c r="W228"/>
    </row>
    <row r="229" spans="16:23" ht="15.75">
      <c r="P229"/>
      <c r="Q229"/>
      <c r="R229"/>
      <c r="S229"/>
      <c r="T229"/>
      <c r="U229"/>
      <c r="V229"/>
      <c r="W229"/>
    </row>
    <row r="230" spans="16:23" ht="15.75">
      <c r="P230"/>
      <c r="Q230"/>
      <c r="R230"/>
      <c r="S230"/>
      <c r="T230"/>
      <c r="U230"/>
      <c r="V230"/>
      <c r="W230"/>
    </row>
    <row r="231" spans="16:23" ht="15.75">
      <c r="P231"/>
      <c r="Q231"/>
      <c r="R231"/>
      <c r="S231"/>
      <c r="T231"/>
      <c r="U231"/>
      <c r="V231"/>
      <c r="W231"/>
    </row>
    <row r="232" spans="16:23" ht="15.75">
      <c r="P232"/>
      <c r="Q232"/>
      <c r="R232"/>
      <c r="S232"/>
      <c r="T232"/>
      <c r="U232"/>
      <c r="V232"/>
      <c r="W232"/>
    </row>
    <row r="233" spans="16:23" ht="15.75">
      <c r="P233"/>
      <c r="Q233"/>
      <c r="R233"/>
      <c r="S233"/>
      <c r="T233"/>
      <c r="U233"/>
      <c r="V233"/>
      <c r="W233"/>
    </row>
    <row r="234" spans="16:23" ht="15.75">
      <c r="P234"/>
      <c r="Q234"/>
      <c r="R234"/>
      <c r="S234"/>
      <c r="T234"/>
      <c r="U234"/>
      <c r="V234"/>
      <c r="W234"/>
    </row>
    <row r="235" spans="16:23" ht="15.75">
      <c r="P235"/>
      <c r="Q235"/>
      <c r="R235"/>
      <c r="S235"/>
      <c r="T235"/>
      <c r="U235"/>
      <c r="V235"/>
      <c r="W235"/>
    </row>
    <row r="236" spans="16:23" ht="15.75">
      <c r="P236"/>
      <c r="Q236"/>
      <c r="R236"/>
      <c r="S236"/>
      <c r="T236"/>
      <c r="U236"/>
      <c r="V236"/>
      <c r="W236"/>
    </row>
    <row r="237" spans="16:23" ht="15.75">
      <c r="P237"/>
      <c r="Q237"/>
      <c r="R237"/>
      <c r="S237"/>
      <c r="T237"/>
      <c r="U237"/>
      <c r="V237"/>
      <c r="W237"/>
    </row>
    <row r="238" spans="16:23" ht="15.75">
      <c r="P238"/>
      <c r="Q238"/>
      <c r="R238"/>
      <c r="S238"/>
      <c r="T238"/>
      <c r="U238"/>
      <c r="V238"/>
      <c r="W238"/>
    </row>
    <row r="239" spans="16:23" ht="15.75">
      <c r="P239"/>
      <c r="Q239"/>
      <c r="R239"/>
      <c r="S239"/>
      <c r="T239"/>
      <c r="U239"/>
      <c r="V239"/>
      <c r="W239"/>
    </row>
    <row r="240" spans="16:23" ht="15.75">
      <c r="P240"/>
      <c r="Q240"/>
      <c r="R240"/>
      <c r="S240"/>
      <c r="T240"/>
      <c r="U240"/>
      <c r="V240"/>
      <c r="W240"/>
    </row>
    <row r="241" spans="16:23" ht="15.75">
      <c r="P241"/>
      <c r="Q241"/>
      <c r="R241"/>
      <c r="S241"/>
      <c r="T241"/>
      <c r="U241"/>
      <c r="V241"/>
      <c r="W241"/>
    </row>
    <row r="242" spans="16:23" ht="15.75">
      <c r="P242"/>
      <c r="Q242"/>
      <c r="R242"/>
      <c r="S242"/>
      <c r="T242"/>
      <c r="U242"/>
      <c r="V242"/>
      <c r="W242"/>
    </row>
    <row r="243" spans="16:23" ht="15.75">
      <c r="P243"/>
      <c r="Q243"/>
      <c r="R243"/>
      <c r="S243"/>
      <c r="T243"/>
      <c r="U243"/>
      <c r="V243"/>
      <c r="W243"/>
    </row>
    <row r="244" spans="16:23" ht="15.75">
      <c r="P244"/>
      <c r="Q244"/>
      <c r="R244"/>
      <c r="S244"/>
      <c r="T244"/>
      <c r="U244"/>
      <c r="V244"/>
      <c r="W244"/>
    </row>
    <row r="245" spans="16:23" ht="15.75">
      <c r="P245"/>
      <c r="Q245"/>
      <c r="R245"/>
      <c r="S245"/>
      <c r="T245"/>
      <c r="U245"/>
      <c r="V245"/>
      <c r="W245"/>
    </row>
    <row r="246" spans="16:23" ht="15.75">
      <c r="P246"/>
      <c r="Q246"/>
      <c r="R246"/>
      <c r="S246"/>
      <c r="T246"/>
      <c r="U246"/>
      <c r="V246"/>
      <c r="W246"/>
    </row>
    <row r="247" spans="16:23" ht="15.75">
      <c r="P247"/>
      <c r="Q247"/>
      <c r="R247"/>
      <c r="S247"/>
      <c r="T247"/>
      <c r="U247"/>
      <c r="V247"/>
      <c r="W247"/>
    </row>
    <row r="248" spans="16:23" ht="15.75">
      <c r="P248"/>
      <c r="Q248"/>
      <c r="R248"/>
      <c r="S248"/>
      <c r="T248"/>
      <c r="U248"/>
      <c r="V248"/>
      <c r="W248"/>
    </row>
    <row r="249" spans="16:23" ht="15.75">
      <c r="P249"/>
      <c r="Q249"/>
      <c r="R249"/>
      <c r="S249"/>
      <c r="T249"/>
      <c r="U249"/>
      <c r="V249"/>
      <c r="W249"/>
    </row>
    <row r="250" spans="16:23" ht="15.75">
      <c r="P250"/>
      <c r="Q250"/>
      <c r="R250"/>
      <c r="S250"/>
      <c r="T250"/>
      <c r="U250"/>
      <c r="V250"/>
      <c r="W250"/>
    </row>
    <row r="251" spans="16:23" ht="15.75">
      <c r="P251"/>
      <c r="Q251"/>
      <c r="R251"/>
      <c r="S251"/>
      <c r="T251"/>
      <c r="U251"/>
      <c r="V251"/>
      <c r="W251"/>
    </row>
    <row r="252" spans="16:23" ht="15.75">
      <c r="P252"/>
      <c r="Q252"/>
      <c r="R252"/>
      <c r="S252"/>
      <c r="T252"/>
      <c r="U252"/>
      <c r="V252"/>
      <c r="W252"/>
    </row>
    <row r="253" spans="16:23" ht="15.75">
      <c r="P253"/>
      <c r="Q253"/>
      <c r="R253"/>
      <c r="S253"/>
      <c r="T253"/>
      <c r="U253"/>
      <c r="V253"/>
      <c r="W253"/>
    </row>
    <row r="254" spans="16:23" ht="15.75">
      <c r="P254"/>
      <c r="Q254"/>
      <c r="R254"/>
      <c r="S254"/>
      <c r="T254"/>
      <c r="U254"/>
      <c r="V254"/>
      <c r="W254"/>
    </row>
    <row r="255" spans="16:23" ht="15.75">
      <c r="P255"/>
      <c r="Q255"/>
      <c r="R255"/>
      <c r="S255"/>
      <c r="T255"/>
      <c r="U255"/>
      <c r="V255"/>
      <c r="W255"/>
    </row>
    <row r="256" spans="16:23" ht="15.75">
      <c r="P256"/>
      <c r="Q256"/>
      <c r="R256"/>
      <c r="S256"/>
      <c r="T256"/>
      <c r="U256"/>
      <c r="V256"/>
      <c r="W256"/>
    </row>
    <row r="257" spans="16:23" ht="15.75">
      <c r="P257"/>
      <c r="Q257"/>
      <c r="R257"/>
      <c r="S257"/>
      <c r="T257"/>
      <c r="U257"/>
      <c r="V257"/>
      <c r="W257"/>
    </row>
    <row r="258" spans="16:23" ht="15.75">
      <c r="P258"/>
      <c r="Q258"/>
      <c r="R258"/>
      <c r="S258"/>
      <c r="T258"/>
      <c r="U258"/>
      <c r="V258"/>
      <c r="W258"/>
    </row>
    <row r="259" spans="16:23" ht="15.75">
      <c r="P259"/>
      <c r="Q259"/>
      <c r="R259"/>
      <c r="S259"/>
      <c r="T259"/>
      <c r="U259"/>
      <c r="V259"/>
      <c r="W259"/>
    </row>
    <row r="260" spans="16:23" ht="15.75">
      <c r="P260"/>
      <c r="Q260"/>
      <c r="R260"/>
      <c r="S260"/>
      <c r="T260"/>
      <c r="U260"/>
      <c r="V260"/>
      <c r="W260"/>
    </row>
    <row r="261" spans="16:23" ht="15.75">
      <c r="P261"/>
      <c r="Q261"/>
      <c r="R261"/>
      <c r="S261"/>
      <c r="T261"/>
      <c r="U261"/>
      <c r="V261"/>
      <c r="W261"/>
    </row>
    <row r="262" spans="16:23" ht="15.75">
      <c r="P262"/>
      <c r="Q262"/>
      <c r="R262"/>
      <c r="S262"/>
      <c r="T262"/>
      <c r="U262"/>
      <c r="V262"/>
      <c r="W262"/>
    </row>
    <row r="263" spans="16:23" ht="15.75">
      <c r="P263"/>
      <c r="Q263"/>
      <c r="R263"/>
      <c r="S263"/>
      <c r="T263"/>
      <c r="U263"/>
      <c r="V263"/>
      <c r="W263"/>
    </row>
    <row r="264" spans="16:23" ht="15.75">
      <c r="P264"/>
      <c r="Q264"/>
      <c r="R264"/>
      <c r="S264"/>
      <c r="T264"/>
      <c r="U264"/>
      <c r="V264"/>
      <c r="W264"/>
    </row>
    <row r="265" spans="16:23" ht="15.75">
      <c r="P265"/>
      <c r="Q265"/>
      <c r="R265"/>
      <c r="S265"/>
      <c r="T265"/>
      <c r="U265"/>
      <c r="V265"/>
      <c r="W265"/>
    </row>
    <row r="266" spans="16:23" ht="15.75">
      <c r="P266"/>
      <c r="Q266"/>
      <c r="R266"/>
      <c r="S266"/>
      <c r="T266"/>
      <c r="U266"/>
      <c r="V266"/>
      <c r="W266"/>
    </row>
    <row r="267" spans="16:23" ht="15.75">
      <c r="P267"/>
      <c r="Q267"/>
      <c r="R267"/>
      <c r="S267"/>
      <c r="T267"/>
      <c r="U267"/>
      <c r="V267"/>
      <c r="W267"/>
    </row>
    <row r="268" spans="16:23" ht="15.75">
      <c r="P268"/>
      <c r="Q268"/>
      <c r="R268"/>
      <c r="S268"/>
      <c r="T268"/>
      <c r="U268"/>
      <c r="V268"/>
      <c r="W268"/>
    </row>
    <row r="269" spans="16:23" ht="15.75">
      <c r="P269"/>
      <c r="Q269"/>
      <c r="R269"/>
      <c r="S269"/>
      <c r="T269"/>
      <c r="U269"/>
      <c r="V269"/>
      <c r="W269"/>
    </row>
    <row r="270" spans="16:23" ht="15.75">
      <c r="P270"/>
      <c r="Q270"/>
      <c r="R270"/>
      <c r="S270"/>
      <c r="T270"/>
      <c r="U270"/>
      <c r="V270"/>
      <c r="W270"/>
    </row>
    <row r="271" spans="16:23" ht="15.75">
      <c r="P271"/>
      <c r="Q271"/>
      <c r="R271"/>
      <c r="S271"/>
      <c r="T271"/>
      <c r="U271"/>
      <c r="V271"/>
      <c r="W271"/>
    </row>
    <row r="272" spans="16:23" ht="15.75">
      <c r="P272"/>
      <c r="Q272"/>
      <c r="R272"/>
      <c r="S272"/>
      <c r="T272"/>
      <c r="U272"/>
      <c r="V272"/>
      <c r="W272"/>
    </row>
    <row r="273" spans="16:23" ht="15.75">
      <c r="P273"/>
      <c r="Q273"/>
      <c r="R273"/>
      <c r="S273"/>
      <c r="T273"/>
      <c r="U273"/>
      <c r="V273"/>
      <c r="W273"/>
    </row>
    <row r="274" spans="16:23" ht="15.75">
      <c r="P274"/>
      <c r="Q274"/>
      <c r="R274"/>
      <c r="S274"/>
      <c r="T274"/>
      <c r="U274"/>
      <c r="V274"/>
      <c r="W274"/>
    </row>
    <row r="275" spans="16:23" ht="15.75">
      <c r="P275"/>
      <c r="Q275"/>
      <c r="R275"/>
      <c r="S275"/>
      <c r="T275"/>
      <c r="U275"/>
      <c r="V275"/>
      <c r="W275"/>
    </row>
    <row r="276" spans="16:23" ht="15.75">
      <c r="P276"/>
      <c r="Q276"/>
      <c r="R276"/>
      <c r="S276"/>
      <c r="T276"/>
      <c r="U276"/>
      <c r="V276"/>
      <c r="W276"/>
    </row>
    <row r="277" spans="16:23" ht="15.75">
      <c r="P277"/>
      <c r="Q277"/>
      <c r="R277"/>
      <c r="S277"/>
      <c r="T277"/>
      <c r="U277"/>
      <c r="V277"/>
      <c r="W277"/>
    </row>
    <row r="278" spans="16:23" ht="15.75">
      <c r="P278"/>
      <c r="Q278"/>
      <c r="R278"/>
      <c r="S278"/>
      <c r="T278"/>
      <c r="U278"/>
      <c r="V278"/>
      <c r="W278"/>
    </row>
    <row r="279" spans="16:23" ht="15.75">
      <c r="P279"/>
      <c r="Q279"/>
      <c r="R279"/>
      <c r="S279"/>
      <c r="T279"/>
      <c r="U279"/>
      <c r="V279"/>
      <c r="W279"/>
    </row>
    <row r="280" spans="16:23" ht="15.75">
      <c r="P280"/>
      <c r="Q280"/>
      <c r="R280"/>
      <c r="S280"/>
      <c r="T280"/>
      <c r="U280"/>
      <c r="V280"/>
      <c r="W280"/>
    </row>
    <row r="281" spans="16:23" ht="15.75">
      <c r="P281"/>
      <c r="Q281"/>
      <c r="R281"/>
      <c r="S281"/>
      <c r="T281"/>
      <c r="U281"/>
      <c r="V281"/>
      <c r="W281"/>
    </row>
    <row r="282" spans="16:23" ht="15.75">
      <c r="P282"/>
      <c r="Q282"/>
      <c r="R282"/>
      <c r="S282"/>
      <c r="T282"/>
      <c r="U282"/>
      <c r="V282"/>
      <c r="W282"/>
    </row>
    <row r="283" spans="16:23" ht="15.75">
      <c r="P283"/>
      <c r="Q283"/>
      <c r="R283"/>
      <c r="S283"/>
      <c r="T283"/>
      <c r="U283"/>
      <c r="V283"/>
      <c r="W283"/>
    </row>
    <row r="284" spans="16:23" ht="15.75">
      <c r="P284"/>
      <c r="Q284"/>
      <c r="R284"/>
      <c r="S284"/>
      <c r="T284"/>
      <c r="U284"/>
      <c r="V284"/>
      <c r="W284"/>
    </row>
    <row r="285" spans="16:23" ht="15.75">
      <c r="P285"/>
      <c r="Q285"/>
      <c r="R285"/>
      <c r="S285"/>
      <c r="T285"/>
      <c r="U285"/>
      <c r="V285"/>
      <c r="W285"/>
    </row>
    <row r="286" spans="16:23" ht="15.75">
      <c r="P286"/>
      <c r="Q286"/>
      <c r="R286"/>
      <c r="S286"/>
      <c r="T286"/>
      <c r="U286"/>
      <c r="V286"/>
      <c r="W286"/>
    </row>
    <row r="287" spans="16:23" ht="15.75">
      <c r="P287"/>
      <c r="Q287"/>
      <c r="R287"/>
      <c r="S287"/>
      <c r="T287"/>
      <c r="U287"/>
      <c r="V287"/>
      <c r="W287"/>
    </row>
    <row r="288" spans="16:23" ht="15.75">
      <c r="P288"/>
      <c r="Q288"/>
      <c r="R288"/>
      <c r="S288"/>
      <c r="T288"/>
      <c r="U288"/>
      <c r="V288"/>
      <c r="W288"/>
    </row>
    <row r="289" spans="16:23" ht="15.75">
      <c r="P289"/>
      <c r="Q289"/>
      <c r="R289"/>
      <c r="S289"/>
      <c r="T289"/>
      <c r="U289"/>
      <c r="V289"/>
      <c r="W289"/>
    </row>
    <row r="290" spans="16:23" ht="15.75">
      <c r="P290"/>
      <c r="Q290"/>
      <c r="R290"/>
      <c r="S290"/>
      <c r="T290"/>
      <c r="U290"/>
      <c r="V290"/>
      <c r="W290"/>
    </row>
    <row r="291" spans="16:23" ht="15.75">
      <c r="P291"/>
      <c r="Q291"/>
      <c r="R291"/>
      <c r="S291"/>
      <c r="T291"/>
      <c r="U291"/>
      <c r="V291"/>
      <c r="W291"/>
    </row>
    <row r="292" spans="16:23" ht="15.75">
      <c r="P292"/>
      <c r="Q292"/>
      <c r="R292"/>
      <c r="S292"/>
      <c r="T292"/>
      <c r="U292"/>
      <c r="V292"/>
      <c r="W292"/>
    </row>
    <row r="293" spans="16:23" ht="15.75">
      <c r="P293"/>
      <c r="Q293"/>
      <c r="R293"/>
      <c r="S293"/>
      <c r="T293"/>
      <c r="U293"/>
      <c r="V293"/>
      <c r="W293"/>
    </row>
    <row r="294" spans="16:23" ht="15.75">
      <c r="P294"/>
      <c r="Q294"/>
      <c r="R294"/>
      <c r="S294"/>
      <c r="T294"/>
      <c r="U294"/>
      <c r="V294"/>
      <c r="W294"/>
    </row>
    <row r="295" spans="16:23" ht="15.75">
      <c r="P295"/>
      <c r="Q295"/>
      <c r="R295"/>
      <c r="S295"/>
      <c r="T295"/>
      <c r="U295"/>
      <c r="V295"/>
      <c r="W295"/>
    </row>
    <row r="296" spans="16:23" ht="15.75">
      <c r="P296"/>
      <c r="Q296"/>
      <c r="R296"/>
      <c r="S296"/>
      <c r="T296"/>
      <c r="U296"/>
      <c r="V296"/>
      <c r="W296"/>
    </row>
    <row r="297" spans="16:23" ht="15.75">
      <c r="P297"/>
      <c r="Q297"/>
      <c r="R297"/>
      <c r="S297"/>
      <c r="T297"/>
      <c r="U297"/>
      <c r="V297"/>
      <c r="W297"/>
    </row>
    <row r="298" spans="16:23" ht="15.75">
      <c r="P298"/>
      <c r="Q298"/>
      <c r="R298"/>
      <c r="S298"/>
      <c r="T298"/>
      <c r="U298"/>
      <c r="V298"/>
      <c r="W298"/>
    </row>
    <row r="299" spans="16:23" ht="15.75">
      <c r="P299"/>
      <c r="Q299"/>
      <c r="R299"/>
      <c r="S299"/>
      <c r="T299"/>
      <c r="U299"/>
      <c r="V299"/>
      <c r="W299"/>
    </row>
    <row r="300" spans="16:23" ht="15.75">
      <c r="P300"/>
      <c r="Q300"/>
      <c r="R300"/>
      <c r="S300"/>
      <c r="T300"/>
      <c r="U300"/>
      <c r="V300"/>
      <c r="W300"/>
    </row>
    <row r="301" spans="16:23" ht="15.75">
      <c r="P301"/>
      <c r="Q301"/>
      <c r="R301"/>
      <c r="S301"/>
      <c r="T301"/>
      <c r="U301"/>
      <c r="V301"/>
      <c r="W301"/>
    </row>
    <row r="302" spans="16:23" ht="15.75">
      <c r="P302"/>
      <c r="Q302"/>
      <c r="R302"/>
      <c r="S302"/>
      <c r="T302"/>
      <c r="U302"/>
      <c r="V302"/>
      <c r="W302"/>
    </row>
    <row r="303" spans="16:23" ht="15.75">
      <c r="P303"/>
      <c r="Q303"/>
      <c r="R303"/>
      <c r="S303"/>
      <c r="T303"/>
      <c r="U303"/>
      <c r="V303"/>
      <c r="W303"/>
    </row>
    <row r="304" spans="16:23" ht="15.75">
      <c r="P304"/>
      <c r="Q304"/>
      <c r="R304"/>
      <c r="S304"/>
      <c r="T304"/>
      <c r="U304"/>
      <c r="V304"/>
      <c r="W304"/>
    </row>
    <row r="305" spans="16:23" ht="15.75">
      <c r="P305"/>
      <c r="Q305"/>
      <c r="R305"/>
      <c r="S305"/>
      <c r="T305"/>
      <c r="U305"/>
      <c r="V305"/>
      <c r="W305"/>
    </row>
    <row r="306" spans="16:23" ht="15.75">
      <c r="P306"/>
      <c r="Q306"/>
      <c r="R306"/>
      <c r="S306"/>
      <c r="T306"/>
      <c r="U306"/>
      <c r="V306"/>
      <c r="W306"/>
    </row>
    <row r="307" spans="16:23" ht="15.75">
      <c r="P307"/>
      <c r="Q307"/>
      <c r="R307"/>
      <c r="S307"/>
      <c r="T307"/>
      <c r="U307"/>
      <c r="V307"/>
      <c r="W307"/>
    </row>
    <row r="308" spans="16:23" ht="15.75">
      <c r="P308"/>
      <c r="Q308"/>
      <c r="R308"/>
      <c r="S308"/>
      <c r="T308"/>
      <c r="U308"/>
      <c r="V308"/>
      <c r="W308"/>
    </row>
    <row r="309" spans="16:23" ht="15.75">
      <c r="P309"/>
      <c r="Q309"/>
      <c r="R309"/>
      <c r="S309"/>
      <c r="T309"/>
      <c r="U309"/>
      <c r="V309"/>
      <c r="W309"/>
    </row>
    <row r="310" spans="16:23" ht="15.75">
      <c r="P310"/>
      <c r="Q310"/>
      <c r="R310"/>
      <c r="S310"/>
      <c r="T310"/>
      <c r="U310"/>
      <c r="V310"/>
      <c r="W310"/>
    </row>
    <row r="311" spans="16:23" ht="15.75">
      <c r="P311"/>
      <c r="Q311"/>
      <c r="R311"/>
      <c r="S311"/>
      <c r="T311"/>
      <c r="U311"/>
      <c r="V311"/>
      <c r="W311"/>
    </row>
    <row r="312" spans="16:23" ht="15.75">
      <c r="P312"/>
      <c r="Q312"/>
      <c r="R312"/>
      <c r="S312"/>
      <c r="T312"/>
      <c r="U312"/>
      <c r="V312"/>
      <c r="W312"/>
    </row>
    <row r="313" spans="16:23" ht="15.75">
      <c r="P313"/>
      <c r="Q313"/>
      <c r="R313"/>
      <c r="S313"/>
      <c r="T313"/>
      <c r="U313"/>
      <c r="V313"/>
      <c r="W313"/>
    </row>
    <row r="314" spans="16:23" ht="15.75">
      <c r="P314"/>
      <c r="Q314"/>
      <c r="R314"/>
      <c r="S314"/>
      <c r="T314"/>
      <c r="U314"/>
      <c r="V314"/>
      <c r="W314"/>
    </row>
    <row r="315" spans="16:23" ht="15.75">
      <c r="P315"/>
      <c r="Q315"/>
      <c r="R315"/>
      <c r="S315"/>
      <c r="T315"/>
      <c r="U315"/>
      <c r="V315"/>
      <c r="W315"/>
    </row>
    <row r="316" spans="16:23" ht="15.75">
      <c r="P316"/>
      <c r="Q316"/>
      <c r="R316"/>
      <c r="S316"/>
      <c r="T316"/>
      <c r="U316"/>
      <c r="V316"/>
      <c r="W316"/>
    </row>
    <row r="317" spans="16:23" ht="15.75">
      <c r="P317"/>
      <c r="Q317"/>
      <c r="R317"/>
      <c r="S317"/>
      <c r="T317"/>
      <c r="U317"/>
      <c r="V317"/>
      <c r="W317"/>
    </row>
    <row r="318" spans="16:23" ht="15.75">
      <c r="P318"/>
      <c r="Q318"/>
      <c r="R318"/>
      <c r="S318"/>
      <c r="T318"/>
      <c r="U318"/>
      <c r="V318"/>
      <c r="W318"/>
    </row>
    <row r="319" spans="16:23" ht="15.75">
      <c r="P319"/>
      <c r="Q319"/>
      <c r="R319"/>
      <c r="S319"/>
      <c r="T319"/>
      <c r="U319"/>
      <c r="V319"/>
      <c r="W319"/>
    </row>
    <row r="320" spans="16:23" ht="15.75">
      <c r="P320"/>
      <c r="Q320"/>
      <c r="R320"/>
      <c r="S320"/>
      <c r="T320"/>
      <c r="U320"/>
      <c r="V320"/>
      <c r="W320"/>
    </row>
    <row r="321" spans="16:23" ht="15.75">
      <c r="P321"/>
      <c r="Q321"/>
      <c r="R321"/>
      <c r="S321"/>
      <c r="T321"/>
      <c r="U321"/>
      <c r="V321"/>
      <c r="W321"/>
    </row>
    <row r="322" spans="16:23" ht="15.75">
      <c r="P322"/>
      <c r="Q322"/>
      <c r="R322"/>
      <c r="S322"/>
      <c r="T322"/>
      <c r="U322"/>
      <c r="V322"/>
      <c r="W322"/>
    </row>
    <row r="323" spans="16:23" ht="15.75">
      <c r="P323"/>
      <c r="Q323"/>
      <c r="R323"/>
      <c r="S323"/>
      <c r="T323"/>
      <c r="U323"/>
      <c r="V323"/>
      <c r="W323"/>
    </row>
    <row r="324" spans="16:23" ht="15.75">
      <c r="P324"/>
      <c r="Q324"/>
      <c r="R324"/>
      <c r="S324"/>
      <c r="T324"/>
      <c r="U324"/>
      <c r="V324"/>
      <c r="W324"/>
    </row>
    <row r="325" spans="16:23" ht="15.75">
      <c r="P325"/>
      <c r="Q325"/>
      <c r="R325"/>
      <c r="S325"/>
      <c r="T325"/>
      <c r="U325"/>
      <c r="V325"/>
      <c r="W325"/>
    </row>
    <row r="326" spans="16:23" ht="15.75">
      <c r="P326"/>
      <c r="Q326"/>
      <c r="R326"/>
      <c r="S326"/>
      <c r="T326"/>
      <c r="U326"/>
      <c r="V326"/>
      <c r="W326"/>
    </row>
    <row r="327" spans="16:23" ht="15.75">
      <c r="P327"/>
      <c r="Q327"/>
      <c r="R327"/>
      <c r="S327"/>
      <c r="T327"/>
      <c r="U327"/>
      <c r="V327"/>
      <c r="W327"/>
    </row>
    <row r="328" spans="16:23" ht="15.75">
      <c r="P328"/>
      <c r="Q328"/>
      <c r="R328"/>
      <c r="S328"/>
      <c r="T328"/>
      <c r="U328"/>
      <c r="V328"/>
      <c r="W328"/>
    </row>
    <row r="329" spans="16:23" ht="15.75">
      <c r="P329"/>
      <c r="Q329"/>
      <c r="R329"/>
      <c r="S329"/>
      <c r="T329"/>
      <c r="U329"/>
      <c r="V329"/>
      <c r="W329"/>
    </row>
    <row r="330" spans="16:23" ht="15.75">
      <c r="P330"/>
      <c r="Q330"/>
      <c r="R330"/>
      <c r="S330"/>
      <c r="T330"/>
      <c r="U330"/>
      <c r="V330"/>
      <c r="W330"/>
    </row>
    <row r="331" spans="16:23" ht="15.75">
      <c r="P331"/>
      <c r="Q331"/>
      <c r="R331"/>
      <c r="S331"/>
      <c r="T331"/>
      <c r="U331"/>
      <c r="V331"/>
      <c r="W331"/>
    </row>
    <row r="332" spans="16:23" ht="15.75">
      <c r="P332"/>
      <c r="Q332"/>
      <c r="R332"/>
      <c r="S332"/>
      <c r="T332"/>
      <c r="U332"/>
      <c r="V332"/>
      <c r="W332"/>
    </row>
    <row r="333" spans="16:23" ht="15.75">
      <c r="P333"/>
      <c r="Q333"/>
      <c r="R333"/>
      <c r="S333"/>
      <c r="T333"/>
      <c r="U333"/>
      <c r="V333"/>
      <c r="W333"/>
    </row>
    <row r="334" spans="16:23" ht="15.75">
      <c r="P334"/>
      <c r="Q334"/>
      <c r="R334"/>
      <c r="S334"/>
      <c r="T334"/>
      <c r="U334"/>
      <c r="V334"/>
      <c r="W334"/>
    </row>
    <row r="335" spans="16:23" ht="15.75">
      <c r="P335"/>
      <c r="Q335"/>
      <c r="R335"/>
      <c r="S335"/>
      <c r="T335"/>
      <c r="U335"/>
      <c r="V335"/>
      <c r="W335"/>
    </row>
    <row r="336" spans="16:23" ht="15.75">
      <c r="P336"/>
      <c r="Q336"/>
      <c r="R336"/>
      <c r="S336"/>
      <c r="T336"/>
      <c r="U336"/>
      <c r="V336"/>
      <c r="W336"/>
    </row>
    <row r="337" spans="16:23" ht="15.75">
      <c r="P337"/>
      <c r="Q337"/>
      <c r="R337"/>
      <c r="S337"/>
      <c r="T337"/>
      <c r="U337"/>
      <c r="V337"/>
      <c r="W337"/>
    </row>
    <row r="338" spans="16:23" ht="15.75">
      <c r="P338"/>
      <c r="Q338"/>
      <c r="R338"/>
      <c r="S338"/>
      <c r="T338"/>
      <c r="U338"/>
      <c r="V338"/>
      <c r="W338"/>
    </row>
    <row r="339" spans="16:23" ht="15.75">
      <c r="P339"/>
      <c r="Q339"/>
      <c r="R339"/>
      <c r="S339"/>
      <c r="T339"/>
      <c r="U339"/>
      <c r="V339"/>
      <c r="W339"/>
    </row>
    <row r="340" spans="16:23" ht="15.75">
      <c r="P340"/>
      <c r="Q340"/>
      <c r="R340"/>
      <c r="S340"/>
      <c r="T340"/>
      <c r="U340"/>
      <c r="V340"/>
      <c r="W340"/>
    </row>
    <row r="341" spans="16:23" ht="15.75">
      <c r="P341"/>
      <c r="Q341"/>
      <c r="R341"/>
      <c r="S341"/>
      <c r="T341"/>
      <c r="U341"/>
      <c r="V341"/>
      <c r="W341"/>
    </row>
    <row r="342" spans="16:23" ht="15.75">
      <c r="P342"/>
      <c r="Q342"/>
      <c r="R342"/>
      <c r="S342"/>
      <c r="T342"/>
      <c r="U342"/>
      <c r="V342"/>
      <c r="W342"/>
    </row>
    <row r="343" spans="16:23" ht="15.75">
      <c r="P343"/>
      <c r="Q343"/>
      <c r="R343"/>
      <c r="S343"/>
      <c r="T343"/>
      <c r="U343"/>
      <c r="V343"/>
      <c r="W343"/>
    </row>
    <row r="344" spans="16:23" ht="15.75">
      <c r="P344"/>
      <c r="Q344"/>
      <c r="R344"/>
      <c r="S344"/>
      <c r="T344"/>
      <c r="U344"/>
      <c r="V344"/>
      <c r="W344"/>
    </row>
    <row r="345" spans="16:23" ht="15.75">
      <c r="P345"/>
      <c r="Q345"/>
      <c r="R345"/>
      <c r="S345"/>
      <c r="T345"/>
      <c r="U345"/>
      <c r="V345"/>
      <c r="W345"/>
    </row>
    <row r="346" spans="16:23" ht="15.75">
      <c r="P346"/>
      <c r="Q346"/>
      <c r="R346"/>
      <c r="S346"/>
      <c r="T346"/>
      <c r="U346"/>
      <c r="V346"/>
      <c r="W346"/>
    </row>
    <row r="347" spans="16:23" ht="15.75">
      <c r="P347"/>
      <c r="Q347"/>
      <c r="R347"/>
      <c r="S347"/>
      <c r="T347"/>
      <c r="U347"/>
      <c r="V347"/>
      <c r="W347"/>
    </row>
    <row r="348" spans="16:23" ht="15.75">
      <c r="P348"/>
      <c r="Q348"/>
      <c r="R348"/>
      <c r="S348"/>
      <c r="T348"/>
      <c r="U348"/>
      <c r="V348"/>
      <c r="W348"/>
    </row>
    <row r="349" spans="16:23" ht="15.75">
      <c r="P349"/>
      <c r="Q349"/>
      <c r="R349"/>
      <c r="S349"/>
      <c r="T349"/>
      <c r="U349"/>
      <c r="V349"/>
      <c r="W349"/>
    </row>
    <row r="350" spans="16:23" ht="15.75">
      <c r="P350"/>
      <c r="Q350"/>
      <c r="R350"/>
      <c r="S350"/>
      <c r="T350"/>
      <c r="U350"/>
      <c r="V350"/>
      <c r="W350"/>
    </row>
    <row r="351" spans="16:23" ht="15.75">
      <c r="P351"/>
      <c r="Q351"/>
      <c r="R351"/>
      <c r="S351"/>
      <c r="T351"/>
      <c r="U351"/>
      <c r="V351"/>
      <c r="W351"/>
    </row>
    <row r="352" spans="16:23" ht="15.75">
      <c r="P352"/>
      <c r="Q352"/>
      <c r="R352"/>
      <c r="S352"/>
      <c r="T352"/>
      <c r="U352"/>
      <c r="V352"/>
      <c r="W352"/>
    </row>
    <row r="353" spans="16:23" ht="15.75">
      <c r="P353"/>
      <c r="Q353"/>
      <c r="R353"/>
      <c r="S353"/>
      <c r="T353"/>
      <c r="U353"/>
      <c r="V353"/>
      <c r="W353"/>
    </row>
    <row r="354" spans="16:23" ht="15.75">
      <c r="P354"/>
      <c r="Q354"/>
      <c r="R354"/>
      <c r="S354"/>
      <c r="T354"/>
      <c r="U354"/>
      <c r="V354"/>
      <c r="W354"/>
    </row>
    <row r="355" spans="16:23" ht="15.75">
      <c r="P355"/>
      <c r="Q355"/>
      <c r="R355"/>
      <c r="S355"/>
      <c r="T355"/>
      <c r="U355"/>
      <c r="V355"/>
      <c r="W355"/>
    </row>
    <row r="356" spans="16:23" ht="15.75">
      <c r="P356"/>
      <c r="Q356"/>
      <c r="R356"/>
      <c r="S356"/>
      <c r="T356"/>
      <c r="U356"/>
      <c r="V356"/>
      <c r="W356"/>
    </row>
    <row r="357" spans="16:23" ht="15.75">
      <c r="P357"/>
      <c r="Q357"/>
      <c r="R357"/>
      <c r="S357"/>
      <c r="T357"/>
      <c r="U357"/>
      <c r="V357"/>
      <c r="W357"/>
    </row>
    <row r="358" spans="16:23" ht="15.75">
      <c r="P358"/>
      <c r="Q358"/>
      <c r="R358"/>
      <c r="S358"/>
      <c r="T358"/>
      <c r="U358"/>
      <c r="V358"/>
      <c r="W358"/>
    </row>
    <row r="359" spans="16:23" ht="15.75">
      <c r="P359"/>
      <c r="Q359"/>
      <c r="R359"/>
      <c r="S359"/>
      <c r="T359"/>
      <c r="U359"/>
      <c r="V359"/>
      <c r="W359"/>
    </row>
    <row r="360" spans="16:23" ht="15.75">
      <c r="P360"/>
      <c r="Q360"/>
      <c r="R360"/>
      <c r="S360"/>
      <c r="T360"/>
      <c r="U360"/>
      <c r="V360"/>
      <c r="W360"/>
    </row>
    <row r="361" spans="16:23" ht="15.75">
      <c r="P361"/>
      <c r="Q361"/>
      <c r="R361"/>
      <c r="S361"/>
      <c r="T361"/>
      <c r="U361"/>
      <c r="V361"/>
      <c r="W361"/>
    </row>
    <row r="362" spans="16:23" ht="15.75">
      <c r="P362"/>
      <c r="Q362"/>
      <c r="R362"/>
      <c r="S362"/>
      <c r="T362"/>
      <c r="U362"/>
      <c r="V362"/>
      <c r="W362"/>
    </row>
    <row r="363" spans="16:23" ht="15.75">
      <c r="P363"/>
      <c r="Q363"/>
      <c r="R363"/>
      <c r="S363"/>
      <c r="T363"/>
      <c r="U363"/>
      <c r="V363"/>
      <c r="W363"/>
    </row>
    <row r="364" spans="16:23" ht="15.75">
      <c r="P364"/>
      <c r="Q364"/>
      <c r="R364"/>
      <c r="S364"/>
      <c r="T364"/>
      <c r="U364"/>
      <c r="V364"/>
      <c r="W364"/>
    </row>
    <row r="365" spans="16:23" ht="15.75">
      <c r="P365"/>
      <c r="Q365"/>
      <c r="R365"/>
      <c r="S365"/>
      <c r="T365"/>
      <c r="U365"/>
      <c r="V365"/>
      <c r="W365"/>
    </row>
    <row r="366" spans="16:23" ht="15.75">
      <c r="P366"/>
      <c r="Q366"/>
      <c r="R366"/>
      <c r="S366"/>
      <c r="T366"/>
      <c r="U366"/>
      <c r="V366"/>
      <c r="W366"/>
    </row>
    <row r="367" spans="16:23" ht="15.75">
      <c r="P367"/>
      <c r="Q367"/>
      <c r="R367"/>
      <c r="S367"/>
      <c r="T367"/>
      <c r="U367"/>
      <c r="V367"/>
      <c r="W367"/>
    </row>
    <row r="368" spans="16:23" ht="15.75">
      <c r="P368"/>
      <c r="Q368"/>
      <c r="R368"/>
      <c r="S368"/>
      <c r="T368"/>
      <c r="U368"/>
      <c r="V368"/>
      <c r="W368"/>
    </row>
    <row r="369" spans="16:23" ht="15.75">
      <c r="P369"/>
      <c r="Q369"/>
      <c r="R369"/>
      <c r="S369"/>
      <c r="T369"/>
      <c r="U369"/>
      <c r="V369"/>
      <c r="W369"/>
    </row>
    <row r="370" spans="16:23" ht="15.75">
      <c r="P370"/>
      <c r="Q370"/>
      <c r="R370"/>
      <c r="S370"/>
      <c r="T370"/>
      <c r="U370"/>
      <c r="V370"/>
      <c r="W370"/>
    </row>
    <row r="371" spans="16:23" ht="15.75">
      <c r="P371"/>
      <c r="Q371"/>
      <c r="R371"/>
      <c r="S371"/>
      <c r="T371"/>
      <c r="U371"/>
      <c r="V371"/>
      <c r="W371"/>
    </row>
    <row r="372" spans="16:23" ht="15.75">
      <c r="P372"/>
      <c r="Q372"/>
      <c r="R372"/>
      <c r="S372"/>
      <c r="T372"/>
      <c r="U372"/>
      <c r="V372"/>
      <c r="W372"/>
    </row>
    <row r="373" spans="16:23" ht="15.75">
      <c r="P373"/>
      <c r="Q373"/>
      <c r="R373"/>
      <c r="S373"/>
      <c r="T373"/>
      <c r="U373"/>
      <c r="V373"/>
      <c r="W373"/>
    </row>
    <row r="374" spans="16:23" ht="15.75">
      <c r="P374"/>
      <c r="Q374"/>
      <c r="R374"/>
      <c r="S374"/>
      <c r="T374"/>
      <c r="U374"/>
      <c r="V374"/>
      <c r="W374"/>
    </row>
    <row r="375" spans="16:23" ht="15.75">
      <c r="P375"/>
      <c r="Q375"/>
      <c r="R375"/>
      <c r="S375"/>
      <c r="T375"/>
      <c r="U375"/>
      <c r="V375"/>
      <c r="W375"/>
    </row>
    <row r="376" spans="16:23" ht="15.75">
      <c r="P376"/>
      <c r="Q376"/>
      <c r="R376"/>
      <c r="S376"/>
      <c r="T376"/>
      <c r="U376"/>
      <c r="V376"/>
      <c r="W376"/>
    </row>
    <row r="377" spans="16:23" ht="15.75">
      <c r="P377"/>
      <c r="Q377"/>
      <c r="R377"/>
      <c r="S377"/>
      <c r="T377"/>
      <c r="U377"/>
      <c r="V377"/>
      <c r="W377"/>
    </row>
    <row r="378" spans="16:23" ht="15.75">
      <c r="P378"/>
      <c r="Q378"/>
      <c r="R378"/>
      <c r="S378"/>
      <c r="T378"/>
      <c r="U378"/>
      <c r="V378"/>
      <c r="W378"/>
    </row>
    <row r="379" spans="16:23" ht="15.75">
      <c r="P379"/>
      <c r="Q379"/>
      <c r="R379"/>
      <c r="S379"/>
      <c r="T379"/>
      <c r="U379"/>
      <c r="V379"/>
      <c r="W379"/>
    </row>
    <row r="380" spans="16:23" ht="15.75">
      <c r="P380"/>
      <c r="Q380"/>
      <c r="R380"/>
      <c r="S380"/>
      <c r="T380"/>
      <c r="U380"/>
      <c r="V380"/>
      <c r="W380"/>
    </row>
    <row r="381" spans="16:23" ht="15.75">
      <c r="P381"/>
      <c r="Q381"/>
      <c r="R381"/>
      <c r="S381"/>
      <c r="T381"/>
      <c r="U381"/>
      <c r="V381"/>
      <c r="W381"/>
    </row>
    <row r="382" spans="16:23" ht="15.75">
      <c r="P382"/>
      <c r="Q382"/>
      <c r="R382"/>
      <c r="S382"/>
      <c r="T382"/>
      <c r="U382"/>
      <c r="V382"/>
      <c r="W382"/>
    </row>
    <row r="383" spans="16:23" ht="15.75">
      <c r="P383"/>
      <c r="Q383"/>
      <c r="R383"/>
      <c r="S383"/>
      <c r="T383"/>
      <c r="U383"/>
      <c r="V383"/>
      <c r="W383"/>
    </row>
    <row r="384" spans="16:23" ht="15.75">
      <c r="P384"/>
      <c r="Q384"/>
      <c r="R384"/>
      <c r="S384"/>
      <c r="T384"/>
      <c r="U384"/>
      <c r="V384"/>
      <c r="W384"/>
    </row>
    <row r="385" spans="16:23" ht="15.75">
      <c r="P385"/>
      <c r="Q385"/>
      <c r="R385"/>
      <c r="S385"/>
      <c r="T385"/>
      <c r="U385"/>
      <c r="V385"/>
      <c r="W385"/>
    </row>
    <row r="386" spans="16:23" ht="15.75">
      <c r="P386"/>
      <c r="Q386"/>
      <c r="R386"/>
      <c r="S386"/>
      <c r="T386"/>
      <c r="U386"/>
      <c r="V386"/>
      <c r="W386"/>
    </row>
    <row r="387" spans="16:23" ht="15.75">
      <c r="P387"/>
      <c r="Q387"/>
      <c r="R387"/>
      <c r="S387"/>
      <c r="T387"/>
      <c r="U387"/>
      <c r="V387"/>
      <c r="W387"/>
    </row>
    <row r="388" spans="16:23" ht="15.75">
      <c r="P388"/>
      <c r="Q388"/>
      <c r="R388"/>
      <c r="S388"/>
      <c r="T388"/>
      <c r="U388"/>
      <c r="V388"/>
      <c r="W388"/>
    </row>
    <row r="389" spans="16:23" ht="15.75">
      <c r="P389"/>
      <c r="Q389"/>
      <c r="R389"/>
      <c r="S389"/>
      <c r="T389"/>
      <c r="U389"/>
      <c r="V389"/>
      <c r="W389"/>
    </row>
    <row r="390" spans="16:23" ht="15.75">
      <c r="P390"/>
      <c r="Q390"/>
      <c r="R390"/>
      <c r="S390"/>
      <c r="T390"/>
      <c r="U390"/>
      <c r="V390"/>
      <c r="W390"/>
    </row>
    <row r="391" spans="16:23" ht="15.75">
      <c r="P391"/>
      <c r="Q391"/>
      <c r="R391"/>
      <c r="S391"/>
      <c r="T391"/>
      <c r="U391"/>
      <c r="V391"/>
      <c r="W391"/>
    </row>
    <row r="392" spans="16:23" ht="15.75">
      <c r="P392"/>
      <c r="Q392"/>
      <c r="R392"/>
      <c r="S392"/>
      <c r="T392"/>
      <c r="U392"/>
      <c r="V392"/>
      <c r="W392"/>
    </row>
    <row r="393" spans="16:23" ht="15.75">
      <c r="P393"/>
      <c r="Q393"/>
      <c r="R393"/>
      <c r="S393"/>
      <c r="T393"/>
      <c r="U393"/>
      <c r="V393"/>
      <c r="W393"/>
    </row>
    <row r="394" spans="16:23" ht="15.75">
      <c r="P394"/>
      <c r="Q394"/>
      <c r="R394"/>
      <c r="S394"/>
      <c r="T394"/>
      <c r="U394"/>
      <c r="V394"/>
      <c r="W394"/>
    </row>
    <row r="395" spans="16:23" ht="15.75">
      <c r="P395"/>
      <c r="Q395"/>
      <c r="R395"/>
      <c r="S395"/>
      <c r="T395"/>
      <c r="U395"/>
      <c r="V395"/>
      <c r="W395"/>
    </row>
    <row r="396" spans="16:23" ht="15.75">
      <c r="P396"/>
      <c r="Q396"/>
      <c r="R396"/>
      <c r="S396"/>
      <c r="T396"/>
      <c r="U396"/>
      <c r="V396"/>
      <c r="W396"/>
    </row>
    <row r="397" spans="16:23" ht="15.75">
      <c r="P397"/>
      <c r="Q397"/>
      <c r="R397"/>
      <c r="S397"/>
      <c r="T397"/>
      <c r="U397"/>
      <c r="V397"/>
      <c r="W397"/>
    </row>
    <row r="398" spans="16:23" ht="15.75">
      <c r="P398"/>
      <c r="Q398"/>
      <c r="R398"/>
      <c r="S398"/>
      <c r="T398"/>
      <c r="U398"/>
      <c r="V398"/>
      <c r="W398"/>
    </row>
    <row r="399" spans="16:23" ht="15.75">
      <c r="P399"/>
      <c r="Q399"/>
      <c r="R399"/>
      <c r="S399"/>
      <c r="T399"/>
      <c r="U399"/>
      <c r="V399"/>
      <c r="W399"/>
    </row>
    <row r="400" spans="16:23" ht="15.75">
      <c r="P400"/>
      <c r="Q400"/>
      <c r="R400"/>
      <c r="S400"/>
      <c r="T400"/>
      <c r="U400"/>
      <c r="V400"/>
      <c r="W400"/>
    </row>
    <row r="401" spans="16:23" ht="15.75">
      <c r="P401"/>
      <c r="Q401"/>
      <c r="R401"/>
      <c r="S401"/>
      <c r="T401"/>
      <c r="U401"/>
      <c r="V401"/>
      <c r="W401"/>
    </row>
    <row r="402" spans="16:23" ht="15.75">
      <c r="P402"/>
      <c r="Q402"/>
      <c r="R402"/>
      <c r="S402"/>
      <c r="T402"/>
      <c r="U402"/>
      <c r="V402"/>
      <c r="W402"/>
    </row>
    <row r="403" spans="16:23" ht="15.75">
      <c r="P403"/>
      <c r="Q403"/>
      <c r="R403"/>
      <c r="S403"/>
      <c r="T403"/>
      <c r="U403"/>
      <c r="V403"/>
      <c r="W403"/>
    </row>
    <row r="404" spans="16:23" ht="15.75">
      <c r="P404"/>
      <c r="Q404"/>
      <c r="R404"/>
      <c r="S404"/>
      <c r="T404"/>
      <c r="U404"/>
      <c r="V404"/>
      <c r="W404"/>
    </row>
    <row r="405" spans="16:23" ht="15.75">
      <c r="P405"/>
      <c r="Q405"/>
      <c r="R405"/>
      <c r="S405"/>
      <c r="T405"/>
      <c r="U405"/>
      <c r="V405"/>
      <c r="W405"/>
    </row>
    <row r="406" spans="16:23" ht="15.75">
      <c r="P406"/>
      <c r="Q406"/>
      <c r="R406"/>
      <c r="S406"/>
      <c r="T406"/>
      <c r="U406"/>
      <c r="V406"/>
      <c r="W406"/>
    </row>
    <row r="407" spans="16:23" ht="15.75">
      <c r="P407"/>
      <c r="Q407"/>
      <c r="R407"/>
      <c r="S407"/>
      <c r="T407"/>
      <c r="U407"/>
      <c r="V407"/>
      <c r="W407"/>
    </row>
    <row r="408" spans="16:23" ht="15.75">
      <c r="P408"/>
      <c r="Q408"/>
      <c r="R408"/>
      <c r="S408"/>
      <c r="T408"/>
      <c r="U408"/>
      <c r="V408"/>
      <c r="W408"/>
    </row>
    <row r="409" spans="16:23" ht="15.75">
      <c r="P409"/>
      <c r="Q409"/>
      <c r="R409"/>
      <c r="S409"/>
      <c r="T409"/>
      <c r="U409"/>
      <c r="V409"/>
      <c r="W409"/>
    </row>
    <row r="410" spans="16:23" ht="15.75">
      <c r="P410"/>
      <c r="Q410"/>
      <c r="R410"/>
      <c r="S410"/>
      <c r="T410"/>
      <c r="U410"/>
      <c r="V410"/>
      <c r="W410"/>
    </row>
    <row r="411" spans="16:23" ht="15.75">
      <c r="P411"/>
      <c r="Q411"/>
      <c r="R411"/>
      <c r="S411"/>
      <c r="T411"/>
      <c r="U411"/>
      <c r="V411"/>
      <c r="W411"/>
    </row>
    <row r="412" spans="16:23" ht="15.75">
      <c r="P412"/>
      <c r="Q412"/>
      <c r="R412"/>
      <c r="S412"/>
      <c r="T412"/>
      <c r="U412"/>
      <c r="V412"/>
      <c r="W412"/>
    </row>
    <row r="413" spans="16:23" ht="15.75">
      <c r="P413"/>
      <c r="Q413"/>
      <c r="R413"/>
      <c r="S413"/>
      <c r="T413"/>
      <c r="U413"/>
      <c r="V413"/>
      <c r="W413"/>
    </row>
    <row r="414" spans="16:23" ht="15.75">
      <c r="P414"/>
      <c r="Q414"/>
      <c r="R414"/>
      <c r="S414"/>
      <c r="T414"/>
      <c r="U414"/>
      <c r="V414"/>
      <c r="W414"/>
    </row>
    <row r="415" spans="16:23" ht="15.75">
      <c r="P415"/>
      <c r="Q415"/>
      <c r="R415"/>
      <c r="S415"/>
      <c r="T415"/>
      <c r="U415"/>
      <c r="V415"/>
      <c r="W415"/>
    </row>
    <row r="416" spans="16:23" ht="15.75">
      <c r="P416"/>
      <c r="Q416"/>
      <c r="R416"/>
      <c r="S416"/>
      <c r="T416"/>
      <c r="U416"/>
      <c r="V416"/>
      <c r="W416"/>
    </row>
    <row r="417" spans="16:23" ht="15.75">
      <c r="P417"/>
      <c r="Q417"/>
      <c r="R417"/>
      <c r="S417"/>
      <c r="T417"/>
      <c r="U417"/>
      <c r="V417"/>
      <c r="W417"/>
    </row>
    <row r="418" spans="16:23" ht="15.75">
      <c r="P418"/>
      <c r="Q418"/>
      <c r="R418"/>
      <c r="S418"/>
      <c r="T418"/>
      <c r="U418"/>
      <c r="V418"/>
      <c r="W418"/>
    </row>
    <row r="419" spans="16:23" ht="15.75">
      <c r="P419"/>
      <c r="Q419"/>
      <c r="R419"/>
      <c r="S419"/>
      <c r="T419"/>
      <c r="U419"/>
      <c r="V419"/>
      <c r="W419"/>
    </row>
    <row r="420" spans="16:23" ht="15.75">
      <c r="P420"/>
      <c r="Q420"/>
      <c r="R420"/>
      <c r="S420"/>
      <c r="T420"/>
      <c r="U420"/>
      <c r="V420"/>
      <c r="W420"/>
    </row>
    <row r="421" spans="16:23" ht="15.75">
      <c r="P421"/>
      <c r="Q421"/>
      <c r="R421"/>
      <c r="S421"/>
      <c r="T421"/>
      <c r="U421"/>
      <c r="V421"/>
      <c r="W421"/>
    </row>
    <row r="422" spans="16:23" ht="15.75">
      <c r="P422"/>
      <c r="Q422"/>
      <c r="R422"/>
      <c r="S422"/>
      <c r="T422"/>
      <c r="U422"/>
      <c r="V422"/>
      <c r="W422"/>
    </row>
    <row r="423" spans="16:23" ht="15.75">
      <c r="P423"/>
      <c r="Q423"/>
      <c r="R423"/>
      <c r="S423"/>
      <c r="T423"/>
      <c r="U423"/>
      <c r="V423"/>
      <c r="W423"/>
    </row>
    <row r="424" spans="16:23" ht="15.75">
      <c r="P424"/>
      <c r="Q424"/>
      <c r="R424"/>
      <c r="S424"/>
      <c r="T424"/>
      <c r="U424"/>
      <c r="V424"/>
      <c r="W424"/>
    </row>
    <row r="425" spans="16:23" ht="15.75">
      <c r="P425"/>
      <c r="Q425"/>
      <c r="R425"/>
      <c r="S425"/>
      <c r="T425"/>
      <c r="U425"/>
      <c r="V425"/>
      <c r="W425"/>
    </row>
    <row r="426" spans="16:23" ht="15.75">
      <c r="P426"/>
      <c r="Q426"/>
      <c r="R426"/>
      <c r="S426"/>
      <c r="T426"/>
      <c r="U426"/>
      <c r="V426"/>
      <c r="W426"/>
    </row>
    <row r="427" spans="16:23" ht="15.75">
      <c r="P427"/>
      <c r="Q427"/>
      <c r="R427"/>
      <c r="S427"/>
      <c r="T427"/>
      <c r="U427"/>
      <c r="V427"/>
      <c r="W427"/>
    </row>
    <row r="428" spans="16:23" ht="15.75">
      <c r="P428"/>
      <c r="Q428"/>
      <c r="R428"/>
      <c r="S428"/>
      <c r="T428"/>
      <c r="U428"/>
      <c r="V428"/>
      <c r="W428"/>
    </row>
    <row r="429" spans="16:23" ht="15.75">
      <c r="P429"/>
      <c r="Q429"/>
      <c r="R429"/>
      <c r="S429"/>
      <c r="T429"/>
      <c r="U429"/>
      <c r="V429"/>
      <c r="W429"/>
    </row>
    <row r="430" spans="16:23" ht="15.75">
      <c r="P430"/>
      <c r="Q430"/>
      <c r="R430"/>
      <c r="S430"/>
      <c r="T430"/>
      <c r="U430"/>
      <c r="V430"/>
      <c r="W430"/>
    </row>
    <row r="431" spans="16:23" ht="15.75">
      <c r="P431"/>
      <c r="Q431"/>
      <c r="R431"/>
      <c r="S431"/>
      <c r="T431"/>
      <c r="U431"/>
      <c r="V431"/>
      <c r="W431"/>
    </row>
    <row r="432" spans="16:23" ht="15.75">
      <c r="P432"/>
      <c r="Q432"/>
      <c r="R432"/>
      <c r="S432"/>
      <c r="T432"/>
      <c r="U432"/>
      <c r="V432"/>
      <c r="W432"/>
    </row>
    <row r="433" spans="16:23" ht="15.75">
      <c r="P433"/>
      <c r="Q433"/>
      <c r="R433"/>
      <c r="S433"/>
      <c r="T433"/>
      <c r="U433"/>
      <c r="V433"/>
      <c r="W433"/>
    </row>
    <row r="434" spans="16:23" ht="15.75">
      <c r="P434"/>
      <c r="Q434"/>
      <c r="R434"/>
      <c r="S434"/>
      <c r="T434"/>
      <c r="U434"/>
      <c r="V434"/>
      <c r="W434"/>
    </row>
    <row r="435" spans="16:23" ht="15.75">
      <c r="P435"/>
      <c r="Q435"/>
      <c r="R435"/>
      <c r="S435"/>
      <c r="T435"/>
      <c r="U435"/>
      <c r="V435"/>
      <c r="W435"/>
    </row>
    <row r="436" spans="16:23" ht="15.75">
      <c r="P436"/>
      <c r="Q436"/>
      <c r="R436"/>
      <c r="S436"/>
      <c r="T436"/>
      <c r="U436"/>
      <c r="V436"/>
      <c r="W436"/>
    </row>
    <row r="437" spans="16:23" ht="15.75">
      <c r="P437"/>
      <c r="Q437"/>
      <c r="R437"/>
      <c r="S437"/>
      <c r="T437"/>
      <c r="U437"/>
      <c r="V437"/>
      <c r="W437"/>
    </row>
    <row r="438" spans="16:23" ht="15.75">
      <c r="P438"/>
      <c r="Q438"/>
      <c r="R438"/>
      <c r="S438"/>
      <c r="T438"/>
      <c r="U438"/>
      <c r="V438"/>
      <c r="W438"/>
    </row>
    <row r="439" spans="16:23" ht="15.75">
      <c r="P439"/>
      <c r="Q439"/>
      <c r="R439"/>
      <c r="S439"/>
      <c r="T439"/>
      <c r="U439"/>
      <c r="V439"/>
      <c r="W439"/>
    </row>
    <row r="440" spans="16:23" ht="15.75">
      <c r="P440"/>
      <c r="Q440"/>
      <c r="R440"/>
      <c r="S440"/>
      <c r="T440"/>
      <c r="U440"/>
      <c r="V440"/>
      <c r="W440"/>
    </row>
    <row r="441" spans="16:23" ht="15.75">
      <c r="P441"/>
      <c r="Q441"/>
      <c r="R441"/>
      <c r="S441"/>
      <c r="T441"/>
      <c r="U441"/>
      <c r="V441"/>
      <c r="W441"/>
    </row>
    <row r="442" spans="16:23" ht="15.75">
      <c r="P442"/>
      <c r="Q442"/>
      <c r="R442"/>
      <c r="S442"/>
      <c r="T442"/>
      <c r="U442"/>
      <c r="V442"/>
      <c r="W442"/>
    </row>
    <row r="443" spans="16:23" ht="15.75">
      <c r="P443"/>
      <c r="Q443"/>
      <c r="R443"/>
      <c r="S443"/>
      <c r="T443"/>
      <c r="U443"/>
      <c r="V443"/>
      <c r="W443"/>
    </row>
    <row r="444" spans="16:23" ht="15.75">
      <c r="P444"/>
      <c r="Q444"/>
      <c r="R444"/>
      <c r="S444"/>
      <c r="T444"/>
      <c r="U444"/>
      <c r="V444"/>
      <c r="W444"/>
    </row>
    <row r="445" spans="16:23" ht="15.75">
      <c r="P445"/>
      <c r="Q445"/>
      <c r="R445"/>
      <c r="S445"/>
      <c r="T445"/>
      <c r="U445"/>
      <c r="V445"/>
      <c r="W445"/>
    </row>
    <row r="446" spans="16:23" ht="15.75">
      <c r="P446"/>
      <c r="Q446"/>
      <c r="R446"/>
      <c r="S446"/>
      <c r="T446"/>
      <c r="U446"/>
      <c r="V446"/>
      <c r="W446"/>
    </row>
    <row r="447" spans="16:23" ht="15.75">
      <c r="P447"/>
      <c r="Q447"/>
      <c r="R447"/>
      <c r="S447"/>
      <c r="T447"/>
      <c r="U447"/>
      <c r="V447"/>
      <c r="W447"/>
    </row>
    <row r="448" spans="16:23" ht="15.75">
      <c r="P448"/>
      <c r="Q448"/>
      <c r="R448"/>
      <c r="S448"/>
      <c r="T448"/>
      <c r="U448"/>
      <c r="V448"/>
      <c r="W448"/>
    </row>
    <row r="449" spans="16:23" ht="15.75">
      <c r="P449"/>
      <c r="Q449"/>
      <c r="R449"/>
      <c r="S449"/>
      <c r="T449"/>
      <c r="U449"/>
      <c r="V449"/>
      <c r="W449"/>
    </row>
    <row r="450" spans="16:23" ht="15.75">
      <c r="P450"/>
      <c r="Q450"/>
      <c r="R450"/>
      <c r="S450"/>
      <c r="T450"/>
      <c r="U450"/>
      <c r="V450"/>
      <c r="W450"/>
    </row>
    <row r="451" spans="16:23" ht="15.75">
      <c r="P451"/>
      <c r="Q451"/>
      <c r="R451"/>
      <c r="S451"/>
      <c r="T451"/>
      <c r="U451"/>
      <c r="V451"/>
      <c r="W451"/>
    </row>
    <row r="452" spans="16:23" ht="15.75">
      <c r="P452"/>
      <c r="Q452"/>
      <c r="R452"/>
      <c r="S452"/>
      <c r="T452"/>
      <c r="U452"/>
      <c r="V452"/>
      <c r="W452"/>
    </row>
    <row r="453" spans="16:23" ht="15.75">
      <c r="P453"/>
      <c r="Q453"/>
      <c r="R453"/>
      <c r="S453"/>
      <c r="T453"/>
      <c r="U453"/>
      <c r="V453"/>
      <c r="W453"/>
    </row>
    <row r="454" spans="16:23" ht="15.75">
      <c r="P454"/>
      <c r="Q454"/>
      <c r="R454"/>
      <c r="S454"/>
      <c r="T454"/>
      <c r="U454"/>
      <c r="V454"/>
      <c r="W454"/>
    </row>
    <row r="455" spans="16:23" ht="15.75">
      <c r="P455"/>
      <c r="Q455"/>
      <c r="R455"/>
      <c r="S455"/>
      <c r="T455"/>
      <c r="U455"/>
      <c r="V455"/>
      <c r="W455"/>
    </row>
    <row r="456" spans="16:23" ht="15.75">
      <c r="P456"/>
      <c r="Q456"/>
      <c r="R456"/>
      <c r="S456"/>
      <c r="T456"/>
      <c r="U456"/>
      <c r="V456"/>
      <c r="W456"/>
    </row>
    <row r="457" spans="16:23" ht="15.75">
      <c r="P457"/>
      <c r="Q457"/>
      <c r="R457"/>
      <c r="S457"/>
      <c r="T457"/>
      <c r="U457"/>
      <c r="V457"/>
      <c r="W457"/>
    </row>
    <row r="458" spans="16:23" ht="15.75">
      <c r="P458"/>
      <c r="Q458"/>
      <c r="R458"/>
      <c r="S458"/>
      <c r="T458"/>
      <c r="U458"/>
      <c r="V458"/>
      <c r="W458"/>
    </row>
    <row r="459" spans="16:23" ht="15.75">
      <c r="P459"/>
      <c r="Q459"/>
      <c r="R459"/>
      <c r="S459"/>
      <c r="T459"/>
      <c r="U459"/>
      <c r="V459"/>
      <c r="W459"/>
    </row>
    <row r="460" spans="16:23" ht="15.75">
      <c r="P460"/>
      <c r="Q460"/>
      <c r="R460"/>
      <c r="S460"/>
      <c r="T460"/>
      <c r="U460"/>
      <c r="V460"/>
      <c r="W460"/>
    </row>
    <row r="461" spans="16:23" ht="15.75">
      <c r="P461"/>
      <c r="Q461"/>
      <c r="R461"/>
      <c r="S461"/>
      <c r="T461"/>
      <c r="U461"/>
      <c r="V461"/>
      <c r="W461"/>
    </row>
    <row r="462" spans="16:23" ht="15.75">
      <c r="P462"/>
      <c r="Q462"/>
      <c r="R462"/>
      <c r="S462"/>
      <c r="T462"/>
      <c r="U462"/>
      <c r="V462"/>
      <c r="W462"/>
    </row>
    <row r="463" spans="16:23" ht="15.75">
      <c r="P463"/>
      <c r="Q463"/>
      <c r="R463"/>
      <c r="S463"/>
      <c r="T463"/>
      <c r="U463"/>
      <c r="V463"/>
      <c r="W463"/>
    </row>
    <row r="464" spans="16:23" ht="15.75">
      <c r="P464"/>
      <c r="Q464"/>
      <c r="R464"/>
      <c r="S464"/>
      <c r="T464"/>
      <c r="U464"/>
      <c r="V464"/>
      <c r="W464"/>
    </row>
    <row r="465" spans="16:23" ht="15.75">
      <c r="P465"/>
      <c r="Q465"/>
      <c r="R465"/>
      <c r="S465"/>
      <c r="T465"/>
      <c r="U465"/>
      <c r="V465"/>
      <c r="W465"/>
    </row>
    <row r="466" spans="16:23" ht="15.75">
      <c r="P466"/>
      <c r="Q466"/>
      <c r="R466"/>
      <c r="S466"/>
      <c r="T466"/>
      <c r="U466"/>
      <c r="V466"/>
      <c r="W466"/>
    </row>
    <row r="467" spans="16:23" ht="15.75">
      <c r="P467"/>
      <c r="Q467"/>
      <c r="R467"/>
      <c r="S467"/>
      <c r="T467"/>
      <c r="U467"/>
      <c r="V467"/>
      <c r="W467"/>
    </row>
    <row r="468" spans="16:23" ht="15.75">
      <c r="P468"/>
      <c r="Q468"/>
      <c r="R468"/>
      <c r="S468"/>
      <c r="T468"/>
      <c r="U468"/>
      <c r="V468"/>
      <c r="W468"/>
    </row>
    <row r="469" spans="16:23" ht="15.75">
      <c r="P469"/>
      <c r="Q469"/>
      <c r="R469"/>
      <c r="S469"/>
      <c r="T469"/>
      <c r="U469"/>
      <c r="V469"/>
      <c r="W469"/>
    </row>
    <row r="470" spans="16:23" ht="15.75">
      <c r="P470"/>
      <c r="Q470"/>
      <c r="R470"/>
      <c r="S470"/>
      <c r="T470"/>
      <c r="U470"/>
      <c r="V470"/>
      <c r="W470"/>
    </row>
    <row r="471" spans="16:23" ht="15.75">
      <c r="P471"/>
      <c r="Q471"/>
      <c r="R471"/>
      <c r="S471"/>
      <c r="T471"/>
      <c r="U471"/>
      <c r="V471"/>
      <c r="W471"/>
    </row>
    <row r="472" spans="16:23" ht="15.75">
      <c r="P472"/>
      <c r="Q472"/>
      <c r="R472"/>
      <c r="S472"/>
      <c r="T472"/>
      <c r="U472"/>
      <c r="V472"/>
      <c r="W472"/>
    </row>
    <row r="473" spans="16:23" ht="15.75">
      <c r="P473"/>
      <c r="Q473"/>
      <c r="R473"/>
      <c r="S473"/>
      <c r="T473"/>
      <c r="U473"/>
      <c r="V473"/>
      <c r="W473"/>
    </row>
    <row r="474" spans="16:23" ht="15.75">
      <c r="P474"/>
      <c r="Q474"/>
      <c r="R474"/>
      <c r="S474"/>
      <c r="T474"/>
      <c r="U474"/>
      <c r="V474"/>
      <c r="W474"/>
    </row>
    <row r="475" spans="16:23" ht="15.75">
      <c r="P475"/>
      <c r="Q475"/>
      <c r="R475"/>
      <c r="S475"/>
      <c r="T475"/>
      <c r="U475"/>
      <c r="V475"/>
      <c r="W475"/>
    </row>
    <row r="476" spans="16:23" ht="15.75">
      <c r="P476"/>
      <c r="Q476"/>
      <c r="R476"/>
      <c r="S476"/>
      <c r="T476"/>
      <c r="U476"/>
      <c r="V476"/>
      <c r="W476"/>
    </row>
    <row r="477" spans="16:23" ht="15.75">
      <c r="P477"/>
      <c r="Q477"/>
      <c r="R477"/>
      <c r="S477"/>
      <c r="T477"/>
      <c r="U477"/>
      <c r="V477"/>
      <c r="W477"/>
    </row>
    <row r="478" spans="16:23" ht="15.75">
      <c r="P478"/>
      <c r="Q478"/>
      <c r="R478"/>
      <c r="S478"/>
      <c r="T478"/>
      <c r="U478"/>
      <c r="V478"/>
      <c r="W478"/>
    </row>
    <row r="479" spans="16:23" ht="15.75">
      <c r="P479"/>
      <c r="Q479"/>
      <c r="R479"/>
      <c r="S479"/>
      <c r="T479"/>
      <c r="U479"/>
      <c r="V479"/>
      <c r="W479"/>
    </row>
    <row r="480" spans="16:23" ht="15.75">
      <c r="P480"/>
      <c r="Q480"/>
      <c r="R480"/>
      <c r="S480"/>
      <c r="T480"/>
      <c r="U480"/>
      <c r="V480"/>
      <c r="W480"/>
    </row>
    <row r="481" spans="16:23" ht="15.75">
      <c r="P481"/>
      <c r="Q481"/>
      <c r="R481"/>
      <c r="S481"/>
      <c r="T481"/>
      <c r="U481"/>
      <c r="V481"/>
      <c r="W481"/>
    </row>
    <row r="482" spans="16:23" ht="15.75">
      <c r="P482"/>
      <c r="Q482"/>
      <c r="R482"/>
      <c r="S482"/>
      <c r="T482"/>
      <c r="U482"/>
      <c r="V482"/>
      <c r="W482"/>
    </row>
    <row r="483" spans="16:23" ht="15.75">
      <c r="P483"/>
      <c r="Q483"/>
      <c r="R483"/>
      <c r="S483"/>
      <c r="T483"/>
      <c r="U483"/>
      <c r="V483"/>
      <c r="W483"/>
    </row>
    <row r="484" spans="16:23" ht="15.75">
      <c r="P484"/>
      <c r="Q484"/>
      <c r="R484"/>
      <c r="S484"/>
      <c r="T484"/>
      <c r="U484"/>
      <c r="V484"/>
      <c r="W484"/>
    </row>
    <row r="485" spans="16:23" ht="15.75">
      <c r="P485"/>
      <c r="Q485"/>
      <c r="R485"/>
      <c r="S485"/>
      <c r="T485"/>
      <c r="U485"/>
      <c r="V485"/>
      <c r="W485"/>
    </row>
    <row r="486" spans="16:23" ht="15.75">
      <c r="P486"/>
      <c r="Q486"/>
      <c r="R486"/>
      <c r="S486"/>
      <c r="T486"/>
      <c r="U486"/>
      <c r="V486"/>
      <c r="W486"/>
    </row>
    <row r="487" spans="16:23" ht="15.75">
      <c r="P487"/>
      <c r="Q487"/>
      <c r="R487"/>
      <c r="S487"/>
      <c r="T487"/>
      <c r="U487"/>
      <c r="V487"/>
      <c r="W487"/>
    </row>
    <row r="488" spans="16:23" ht="15.75">
      <c r="P488"/>
      <c r="Q488"/>
      <c r="R488"/>
      <c r="S488"/>
      <c r="T488"/>
      <c r="U488"/>
      <c r="V488"/>
      <c r="W488"/>
    </row>
    <row r="489" spans="16:23" ht="15.75">
      <c r="P489"/>
      <c r="Q489"/>
      <c r="R489"/>
      <c r="S489"/>
      <c r="T489"/>
      <c r="U489"/>
      <c r="V489"/>
      <c r="W489"/>
    </row>
    <row r="490" spans="16:23" ht="15.75">
      <c r="P490"/>
      <c r="Q490"/>
      <c r="R490"/>
      <c r="S490"/>
      <c r="T490"/>
      <c r="U490"/>
      <c r="V490"/>
      <c r="W490"/>
    </row>
    <row r="491" spans="16:23" ht="15.75">
      <c r="P491"/>
      <c r="Q491"/>
      <c r="R491"/>
      <c r="S491"/>
      <c r="T491"/>
      <c r="U491"/>
      <c r="V491"/>
      <c r="W491"/>
    </row>
    <row r="492" spans="16:23" ht="15.75">
      <c r="P492"/>
      <c r="Q492"/>
      <c r="R492"/>
      <c r="S492"/>
      <c r="T492"/>
      <c r="U492"/>
      <c r="V492"/>
      <c r="W492"/>
    </row>
    <row r="493" spans="16:23" ht="15.75">
      <c r="P493"/>
      <c r="Q493"/>
      <c r="R493"/>
      <c r="S493"/>
      <c r="T493"/>
      <c r="U493"/>
      <c r="V493"/>
      <c r="W493"/>
    </row>
    <row r="494" spans="16:23" ht="15.75">
      <c r="P494"/>
      <c r="Q494"/>
      <c r="R494"/>
      <c r="S494"/>
      <c r="T494"/>
      <c r="U494"/>
      <c r="V494"/>
      <c r="W494"/>
    </row>
    <row r="495" spans="16:23" ht="15.75">
      <c r="P495"/>
      <c r="Q495"/>
      <c r="R495"/>
      <c r="S495"/>
      <c r="T495"/>
      <c r="U495"/>
      <c r="V495"/>
      <c r="W495"/>
    </row>
    <row r="496" spans="16:23" ht="15.75">
      <c r="P496"/>
      <c r="Q496"/>
      <c r="R496"/>
      <c r="S496"/>
      <c r="T496"/>
      <c r="U496"/>
      <c r="V496"/>
      <c r="W496"/>
    </row>
    <row r="497" spans="16:23" ht="15.75">
      <c r="P497"/>
      <c r="Q497"/>
      <c r="R497"/>
      <c r="S497"/>
      <c r="T497"/>
      <c r="U497"/>
      <c r="V497"/>
      <c r="W497"/>
    </row>
    <row r="498" spans="16:23" ht="15.75">
      <c r="P498"/>
      <c r="Q498"/>
      <c r="R498"/>
      <c r="S498"/>
      <c r="T498"/>
      <c r="U498"/>
      <c r="V498"/>
      <c r="W498"/>
    </row>
    <row r="499" spans="16:23" ht="15.75">
      <c r="P499"/>
      <c r="Q499"/>
      <c r="R499"/>
      <c r="S499"/>
      <c r="T499"/>
      <c r="U499"/>
      <c r="V499"/>
      <c r="W499"/>
    </row>
    <row r="500" spans="16:23" ht="15.75">
      <c r="P500"/>
      <c r="Q500"/>
      <c r="R500"/>
      <c r="S500"/>
      <c r="T500"/>
      <c r="U500"/>
      <c r="V500"/>
      <c r="W500"/>
    </row>
    <row r="501" spans="16:23" ht="15.75">
      <c r="P501"/>
      <c r="Q501"/>
      <c r="R501"/>
      <c r="S501"/>
      <c r="T501"/>
      <c r="U501"/>
      <c r="V501"/>
      <c r="W501"/>
    </row>
    <row r="502" spans="16:23" ht="15.75">
      <c r="P502"/>
      <c r="Q502"/>
      <c r="R502"/>
      <c r="S502"/>
      <c r="T502"/>
      <c r="U502"/>
      <c r="V502"/>
      <c r="W502"/>
    </row>
    <row r="503" spans="16:23" ht="15.75">
      <c r="P503"/>
      <c r="Q503"/>
      <c r="R503"/>
      <c r="S503"/>
      <c r="T503"/>
      <c r="U503"/>
      <c r="V503"/>
      <c r="W503"/>
    </row>
    <row r="504" spans="16:23" ht="15.75">
      <c r="P504"/>
      <c r="Q504"/>
      <c r="R504"/>
      <c r="S504"/>
      <c r="T504"/>
      <c r="U504"/>
      <c r="V504"/>
      <c r="W504"/>
    </row>
    <row r="505" spans="16:23" ht="15.75">
      <c r="P505"/>
      <c r="Q505"/>
      <c r="R505"/>
      <c r="S505"/>
      <c r="T505"/>
      <c r="U505"/>
      <c r="V505"/>
      <c r="W505"/>
    </row>
    <row r="506" spans="16:23" ht="15.75">
      <c r="P506"/>
      <c r="Q506"/>
      <c r="R506"/>
      <c r="S506"/>
      <c r="T506"/>
      <c r="U506"/>
      <c r="V506"/>
      <c r="W506"/>
    </row>
    <row r="507" spans="16:23" ht="15.75">
      <c r="P507"/>
      <c r="Q507"/>
      <c r="R507"/>
      <c r="S507"/>
      <c r="T507"/>
      <c r="U507"/>
      <c r="V507"/>
      <c r="W507"/>
    </row>
    <row r="508" spans="16:23" ht="15.75">
      <c r="P508"/>
      <c r="Q508"/>
      <c r="R508"/>
      <c r="S508"/>
      <c r="T508"/>
      <c r="U508"/>
      <c r="V508"/>
      <c r="W508"/>
    </row>
    <row r="509" spans="16:23" ht="15.75">
      <c r="P509"/>
      <c r="Q509"/>
      <c r="R509"/>
      <c r="S509"/>
      <c r="T509"/>
      <c r="U509"/>
      <c r="V509"/>
      <c r="W509"/>
    </row>
    <row r="510" spans="16:23" ht="15.75">
      <c r="P510"/>
      <c r="Q510"/>
      <c r="R510"/>
      <c r="S510"/>
      <c r="T510"/>
      <c r="U510"/>
      <c r="V510"/>
      <c r="W510"/>
    </row>
    <row r="511" spans="16:23" ht="15.75">
      <c r="P511"/>
      <c r="Q511"/>
      <c r="R511"/>
      <c r="S511"/>
      <c r="T511"/>
      <c r="U511"/>
      <c r="V511"/>
      <c r="W511"/>
    </row>
    <row r="512" spans="16:23" ht="15.75">
      <c r="P512"/>
      <c r="Q512"/>
      <c r="R512"/>
      <c r="S512"/>
      <c r="T512"/>
      <c r="U512"/>
      <c r="V512"/>
      <c r="W512"/>
    </row>
    <row r="513" spans="16:23" ht="15.75">
      <c r="P513"/>
      <c r="Q513"/>
      <c r="R513"/>
      <c r="S513"/>
      <c r="T513"/>
      <c r="U513"/>
      <c r="V513"/>
      <c r="W513"/>
    </row>
    <row r="514" spans="16:23" ht="15.75">
      <c r="P514"/>
      <c r="Q514"/>
      <c r="R514"/>
      <c r="S514"/>
      <c r="T514"/>
      <c r="U514"/>
      <c r="V514"/>
      <c r="W514"/>
    </row>
    <row r="515" spans="16:23" ht="15.75">
      <c r="P515"/>
      <c r="Q515"/>
      <c r="R515"/>
      <c r="S515"/>
      <c r="T515"/>
      <c r="U515"/>
      <c r="V515"/>
      <c r="W515"/>
    </row>
    <row r="516" spans="16:23" ht="15.75">
      <c r="P516"/>
      <c r="Q516"/>
      <c r="R516"/>
      <c r="S516"/>
      <c r="T516"/>
      <c r="U516"/>
      <c r="V516"/>
      <c r="W516"/>
    </row>
    <row r="517" spans="16:23" ht="15.75">
      <c r="P517"/>
      <c r="Q517"/>
      <c r="R517"/>
      <c r="S517"/>
      <c r="T517"/>
      <c r="U517"/>
      <c r="V517"/>
      <c r="W517"/>
    </row>
    <row r="518" spans="16:23" ht="15.75">
      <c r="P518"/>
      <c r="Q518"/>
      <c r="R518"/>
      <c r="S518"/>
      <c r="T518"/>
      <c r="U518"/>
      <c r="V518"/>
      <c r="W518"/>
    </row>
    <row r="519" spans="16:23" ht="15.75">
      <c r="P519"/>
      <c r="Q519"/>
      <c r="R519"/>
      <c r="S519"/>
      <c r="T519"/>
      <c r="U519"/>
      <c r="V519"/>
      <c r="W519"/>
    </row>
    <row r="520" spans="16:23" ht="15.75">
      <c r="P520"/>
      <c r="Q520"/>
      <c r="R520"/>
      <c r="S520"/>
      <c r="T520"/>
      <c r="U520"/>
      <c r="V520"/>
      <c r="W520"/>
    </row>
    <row r="521" spans="16:23" ht="15.75">
      <c r="P521"/>
      <c r="Q521"/>
      <c r="R521"/>
      <c r="S521"/>
      <c r="T521"/>
      <c r="U521"/>
      <c r="V521"/>
      <c r="W521"/>
    </row>
    <row r="522" spans="16:23" ht="15.75">
      <c r="P522"/>
      <c r="Q522"/>
      <c r="R522"/>
      <c r="S522"/>
      <c r="T522"/>
      <c r="U522"/>
      <c r="V522"/>
      <c r="W522"/>
    </row>
    <row r="523" spans="16:23" ht="15.75">
      <c r="P523"/>
      <c r="Q523"/>
      <c r="R523"/>
      <c r="S523"/>
      <c r="T523"/>
      <c r="U523"/>
      <c r="V523"/>
      <c r="W523"/>
    </row>
    <row r="524" spans="16:23" ht="15.75">
      <c r="P524"/>
      <c r="Q524"/>
      <c r="R524"/>
      <c r="S524"/>
      <c r="T524"/>
      <c r="U524"/>
      <c r="V524"/>
      <c r="W524"/>
    </row>
    <row r="525" spans="16:23" ht="15.75">
      <c r="P525"/>
      <c r="Q525"/>
      <c r="R525"/>
      <c r="S525"/>
      <c r="T525"/>
      <c r="U525"/>
      <c r="V525"/>
      <c r="W525"/>
    </row>
    <row r="526" spans="16:23" ht="15.75">
      <c r="P526"/>
      <c r="Q526"/>
      <c r="R526"/>
      <c r="S526"/>
      <c r="T526"/>
      <c r="U526"/>
      <c r="V526"/>
      <c r="W526"/>
    </row>
    <row r="527" spans="16:23" ht="15.75">
      <c r="P527"/>
      <c r="Q527"/>
      <c r="R527"/>
      <c r="S527"/>
      <c r="T527"/>
      <c r="U527"/>
      <c r="V527"/>
      <c r="W527"/>
    </row>
    <row r="528" spans="16:23" ht="15.75">
      <c r="P528"/>
      <c r="Q528"/>
      <c r="R528"/>
      <c r="S528"/>
      <c r="T528"/>
      <c r="U528"/>
      <c r="V528"/>
      <c r="W528"/>
    </row>
    <row r="529" spans="16:23" ht="15.75">
      <c r="P529"/>
      <c r="Q529"/>
      <c r="R529"/>
      <c r="S529"/>
      <c r="T529"/>
      <c r="U529"/>
      <c r="V529"/>
      <c r="W529"/>
    </row>
    <row r="530" spans="16:23" ht="15.75">
      <c r="P530"/>
      <c r="Q530"/>
      <c r="R530"/>
      <c r="S530"/>
      <c r="T530"/>
      <c r="U530"/>
      <c r="V530"/>
      <c r="W530"/>
    </row>
    <row r="531" spans="16:23" ht="15.75">
      <c r="P531"/>
      <c r="Q531"/>
      <c r="R531"/>
      <c r="S531"/>
      <c r="T531"/>
      <c r="U531"/>
      <c r="V531"/>
      <c r="W531"/>
    </row>
    <row r="532" spans="16:23" ht="15.75">
      <c r="P532"/>
      <c r="Q532"/>
      <c r="R532"/>
      <c r="S532"/>
      <c r="T532"/>
      <c r="U532"/>
      <c r="V532"/>
      <c r="W532"/>
    </row>
    <row r="533" spans="16:23" ht="15.75">
      <c r="P533"/>
      <c r="Q533"/>
      <c r="R533"/>
      <c r="S533"/>
      <c r="T533"/>
      <c r="U533"/>
      <c r="V533"/>
      <c r="W533"/>
    </row>
    <row r="534" spans="16:23" ht="15.75">
      <c r="P534"/>
      <c r="Q534"/>
      <c r="R534"/>
      <c r="S534"/>
      <c r="T534"/>
      <c r="U534"/>
      <c r="V534"/>
      <c r="W534"/>
    </row>
    <row r="535" spans="16:23" ht="15.75">
      <c r="P535"/>
      <c r="Q535"/>
      <c r="R535"/>
      <c r="S535"/>
      <c r="T535"/>
      <c r="U535"/>
      <c r="V535"/>
      <c r="W535"/>
    </row>
    <row r="536" spans="16:23" ht="15.75">
      <c r="P536"/>
      <c r="Q536"/>
      <c r="R536"/>
      <c r="S536"/>
      <c r="T536"/>
      <c r="U536"/>
      <c r="V536"/>
      <c r="W536"/>
    </row>
    <row r="537" spans="16:23" ht="15.75">
      <c r="P537"/>
      <c r="Q537"/>
      <c r="R537"/>
      <c r="S537"/>
      <c r="T537"/>
      <c r="U537"/>
      <c r="V537"/>
      <c r="W537"/>
    </row>
    <row r="538" spans="16:23" ht="15.75">
      <c r="P538"/>
      <c r="Q538"/>
      <c r="R538"/>
      <c r="S538"/>
      <c r="T538"/>
      <c r="U538"/>
      <c r="V538"/>
      <c r="W538"/>
    </row>
    <row r="539" spans="16:23" ht="15.75">
      <c r="P539"/>
      <c r="Q539"/>
      <c r="R539"/>
      <c r="S539"/>
      <c r="T539"/>
      <c r="U539"/>
      <c r="V539"/>
      <c r="W539"/>
    </row>
    <row r="540" spans="16:23" ht="15.75">
      <c r="P540"/>
      <c r="Q540"/>
      <c r="R540"/>
      <c r="S540"/>
      <c r="T540"/>
      <c r="U540"/>
      <c r="V540"/>
      <c r="W540"/>
    </row>
    <row r="541" spans="16:23" ht="15.75">
      <c r="P541"/>
      <c r="Q541"/>
      <c r="R541"/>
      <c r="S541"/>
      <c r="T541"/>
      <c r="U541"/>
      <c r="V541"/>
      <c r="W541"/>
    </row>
    <row r="542" spans="16:23" ht="15.75">
      <c r="P542"/>
      <c r="Q542"/>
      <c r="R542"/>
      <c r="S542"/>
      <c r="T542"/>
      <c r="U542"/>
      <c r="V542"/>
      <c r="W542"/>
    </row>
    <row r="543" spans="16:23" ht="15.75">
      <c r="P543"/>
      <c r="Q543"/>
      <c r="R543"/>
      <c r="S543"/>
      <c r="T543"/>
      <c r="U543"/>
      <c r="V543"/>
      <c r="W543"/>
    </row>
    <row r="544" spans="16:23" ht="15.75">
      <c r="P544"/>
      <c r="Q544"/>
      <c r="R544"/>
      <c r="S544"/>
      <c r="T544"/>
      <c r="U544"/>
      <c r="V544"/>
      <c r="W544"/>
    </row>
    <row r="545" spans="16:23" ht="15.75">
      <c r="P545"/>
      <c r="Q545"/>
      <c r="R545"/>
      <c r="S545"/>
      <c r="T545"/>
      <c r="U545"/>
      <c r="V545"/>
      <c r="W545"/>
    </row>
    <row r="546" spans="16:23" ht="15.75">
      <c r="P546"/>
      <c r="Q546"/>
      <c r="R546"/>
      <c r="S546"/>
      <c r="T546"/>
      <c r="U546"/>
      <c r="V546"/>
      <c r="W546"/>
    </row>
    <row r="547" spans="16:23" ht="15.75">
      <c r="P547"/>
      <c r="Q547"/>
      <c r="R547"/>
      <c r="S547"/>
      <c r="T547"/>
      <c r="U547"/>
      <c r="V547"/>
      <c r="W547"/>
    </row>
    <row r="548" spans="16:23" ht="15.75">
      <c r="P548"/>
      <c r="Q548"/>
      <c r="R548"/>
      <c r="S548"/>
      <c r="T548"/>
      <c r="U548"/>
      <c r="V548"/>
      <c r="W548"/>
    </row>
    <row r="549" spans="16:23" ht="15.75">
      <c r="P549"/>
      <c r="Q549"/>
      <c r="R549"/>
      <c r="S549"/>
      <c r="T549"/>
      <c r="U549"/>
      <c r="V549"/>
      <c r="W549"/>
    </row>
    <row r="550" spans="16:23" ht="15.75">
      <c r="P550"/>
      <c r="Q550"/>
      <c r="R550"/>
      <c r="S550"/>
      <c r="T550"/>
      <c r="U550"/>
      <c r="V550"/>
      <c r="W550"/>
    </row>
    <row r="551" spans="16:23" ht="15.75">
      <c r="P551"/>
      <c r="Q551"/>
      <c r="R551"/>
      <c r="S551"/>
      <c r="T551"/>
      <c r="U551"/>
      <c r="V551"/>
      <c r="W551"/>
    </row>
    <row r="552" spans="16:23" ht="15.75">
      <c r="P552"/>
      <c r="Q552"/>
      <c r="R552"/>
      <c r="S552"/>
      <c r="T552"/>
      <c r="U552"/>
      <c r="V552"/>
      <c r="W552"/>
    </row>
    <row r="553" spans="16:23" ht="15.75">
      <c r="P553"/>
      <c r="Q553"/>
      <c r="R553"/>
      <c r="S553"/>
      <c r="T553"/>
      <c r="U553"/>
      <c r="V553"/>
      <c r="W553"/>
    </row>
    <row r="554" spans="16:23" ht="15.75">
      <c r="P554"/>
      <c r="Q554"/>
      <c r="R554"/>
      <c r="S554"/>
      <c r="T554"/>
      <c r="U554"/>
      <c r="V554"/>
      <c r="W554"/>
    </row>
    <row r="555" spans="16:23" ht="15.75">
      <c r="P555"/>
      <c r="Q555"/>
      <c r="R555"/>
      <c r="S555"/>
      <c r="T555"/>
      <c r="U555"/>
      <c r="V555"/>
      <c r="W555"/>
    </row>
    <row r="556" spans="16:23" ht="15.75">
      <c r="P556"/>
      <c r="Q556"/>
      <c r="R556"/>
      <c r="S556"/>
      <c r="T556"/>
      <c r="U556"/>
      <c r="V556"/>
      <c r="W556"/>
    </row>
    <row r="557" spans="16:23" ht="15.75">
      <c r="P557"/>
      <c r="Q557"/>
      <c r="R557"/>
      <c r="S557"/>
      <c r="T557"/>
      <c r="U557"/>
      <c r="V557"/>
      <c r="W557"/>
    </row>
    <row r="558" spans="16:23" ht="15.75">
      <c r="P558"/>
      <c r="Q558"/>
      <c r="R558"/>
      <c r="S558"/>
      <c r="T558"/>
      <c r="U558"/>
      <c r="V558"/>
      <c r="W558"/>
    </row>
    <row r="559" spans="16:23" ht="15.75">
      <c r="P559"/>
      <c r="Q559"/>
      <c r="R559"/>
      <c r="S559"/>
      <c r="T559"/>
      <c r="U559"/>
      <c r="V559"/>
      <c r="W559"/>
    </row>
    <row r="560" spans="16:23" ht="15.75">
      <c r="P560"/>
      <c r="Q560"/>
      <c r="R560"/>
      <c r="S560"/>
      <c r="T560"/>
      <c r="U560"/>
      <c r="V560"/>
      <c r="W560"/>
    </row>
    <row r="561" spans="16:23" ht="15.75">
      <c r="P561"/>
      <c r="Q561"/>
      <c r="R561"/>
      <c r="S561"/>
      <c r="T561"/>
      <c r="U561"/>
      <c r="V561"/>
      <c r="W561"/>
    </row>
    <row r="562" spans="16:23" ht="15.75">
      <c r="P562"/>
      <c r="Q562"/>
      <c r="R562"/>
      <c r="S562"/>
      <c r="T562"/>
      <c r="U562"/>
      <c r="V562"/>
      <c r="W562"/>
    </row>
    <row r="563" spans="16:23" ht="15.75">
      <c r="P563"/>
      <c r="Q563"/>
      <c r="R563"/>
      <c r="S563"/>
      <c r="T563"/>
      <c r="U563"/>
      <c r="V563"/>
      <c r="W563"/>
    </row>
    <row r="564" spans="16:23" ht="15.75">
      <c r="P564"/>
      <c r="Q564"/>
      <c r="R564"/>
      <c r="S564"/>
      <c r="T564"/>
      <c r="U564"/>
      <c r="V564"/>
      <c r="W564"/>
    </row>
    <row r="565" spans="16:23" ht="15.75">
      <c r="P565"/>
      <c r="Q565"/>
      <c r="R565"/>
      <c r="S565"/>
      <c r="T565"/>
      <c r="U565"/>
      <c r="V565"/>
      <c r="W565"/>
    </row>
    <row r="566" spans="16:23" ht="15.75">
      <c r="P566"/>
      <c r="Q566"/>
      <c r="R566"/>
      <c r="S566"/>
      <c r="T566"/>
      <c r="U566"/>
      <c r="V566"/>
      <c r="W566"/>
    </row>
    <row r="567" spans="16:23" ht="15.75">
      <c r="P567"/>
      <c r="Q567"/>
      <c r="R567"/>
      <c r="S567"/>
      <c r="T567"/>
      <c r="U567"/>
      <c r="V567"/>
      <c r="W567"/>
    </row>
    <row r="568" spans="16:23" ht="15.75">
      <c r="P568"/>
      <c r="Q568"/>
      <c r="R568"/>
      <c r="S568"/>
      <c r="T568"/>
      <c r="U568"/>
      <c r="V568"/>
      <c r="W568"/>
    </row>
    <row r="569" spans="16:23" ht="15.75">
      <c r="P569"/>
      <c r="Q569"/>
      <c r="R569"/>
      <c r="S569"/>
      <c r="T569"/>
      <c r="U569"/>
      <c r="V569"/>
      <c r="W569"/>
    </row>
    <row r="570" spans="16:23" ht="15.75">
      <c r="P570"/>
      <c r="Q570"/>
      <c r="R570"/>
      <c r="S570"/>
      <c r="T570"/>
      <c r="U570"/>
      <c r="V570"/>
      <c r="W570"/>
    </row>
    <row r="571" spans="16:23" ht="15.75">
      <c r="P571"/>
      <c r="Q571"/>
      <c r="R571"/>
      <c r="S571"/>
      <c r="T571"/>
      <c r="U571"/>
      <c r="V571"/>
      <c r="W571"/>
    </row>
    <row r="572" spans="16:23" ht="15.75">
      <c r="P572"/>
      <c r="Q572"/>
      <c r="R572"/>
      <c r="S572"/>
      <c r="T572"/>
      <c r="U572"/>
      <c r="V572"/>
      <c r="W572"/>
    </row>
    <row r="573" spans="16:23" ht="15.75">
      <c r="P573"/>
      <c r="Q573"/>
      <c r="R573"/>
      <c r="S573"/>
      <c r="T573"/>
      <c r="U573"/>
      <c r="V573"/>
      <c r="W573"/>
    </row>
    <row r="574" spans="16:23" ht="15.75">
      <c r="P574"/>
      <c r="Q574"/>
      <c r="R574"/>
      <c r="S574"/>
      <c r="T574"/>
      <c r="U574"/>
      <c r="V574"/>
      <c r="W574"/>
    </row>
    <row r="575" spans="16:23" ht="15.75">
      <c r="P575"/>
      <c r="Q575"/>
      <c r="R575"/>
      <c r="S575"/>
      <c r="T575"/>
      <c r="U575"/>
      <c r="V575"/>
      <c r="W575"/>
    </row>
    <row r="576" spans="16:23" ht="15.75">
      <c r="P576"/>
      <c r="Q576"/>
      <c r="R576"/>
      <c r="S576"/>
      <c r="T576"/>
      <c r="U576"/>
      <c r="V576"/>
      <c r="W576"/>
    </row>
    <row r="577" spans="16:23" ht="15.75">
      <c r="P577"/>
      <c r="Q577"/>
      <c r="R577"/>
      <c r="S577"/>
      <c r="T577"/>
      <c r="U577"/>
      <c r="V577"/>
      <c r="W577"/>
    </row>
    <row r="578" spans="16:23" ht="15.75">
      <c r="P578"/>
      <c r="Q578"/>
      <c r="R578"/>
      <c r="S578"/>
      <c r="T578"/>
      <c r="U578"/>
      <c r="V578"/>
      <c r="W578"/>
    </row>
    <row r="579" spans="16:23" ht="15.75">
      <c r="P579"/>
      <c r="Q579"/>
      <c r="R579"/>
      <c r="S579"/>
      <c r="T579"/>
      <c r="U579"/>
      <c r="V579"/>
      <c r="W579"/>
    </row>
    <row r="580" spans="16:23" ht="15.75">
      <c r="P580"/>
      <c r="Q580"/>
      <c r="R580"/>
      <c r="S580"/>
      <c r="T580"/>
      <c r="U580"/>
      <c r="V580"/>
      <c r="W580"/>
    </row>
    <row r="581" spans="16:23" ht="15.75">
      <c r="P581"/>
      <c r="Q581"/>
      <c r="R581"/>
      <c r="S581"/>
      <c r="T581"/>
      <c r="U581"/>
      <c r="V581"/>
      <c r="W581"/>
    </row>
    <row r="582" spans="16:23" ht="15.75">
      <c r="P582"/>
      <c r="Q582"/>
      <c r="R582"/>
      <c r="S582"/>
      <c r="T582"/>
      <c r="U582"/>
      <c r="V582"/>
      <c r="W582"/>
    </row>
    <row r="583" spans="16:23" ht="15.75">
      <c r="P583"/>
      <c r="Q583"/>
      <c r="R583"/>
      <c r="S583"/>
      <c r="T583"/>
      <c r="U583"/>
      <c r="V583"/>
      <c r="W583"/>
    </row>
    <row r="584" spans="16:23" ht="15.75">
      <c r="P584"/>
      <c r="Q584"/>
      <c r="R584"/>
      <c r="S584"/>
      <c r="T584"/>
      <c r="U584"/>
      <c r="V584"/>
      <c r="W584"/>
    </row>
    <row r="585" spans="16:23" ht="15.75">
      <c r="P585"/>
      <c r="Q585"/>
      <c r="R585"/>
      <c r="S585"/>
      <c r="T585"/>
      <c r="U585"/>
      <c r="V585"/>
      <c r="W585"/>
    </row>
    <row r="586" spans="16:23" ht="15.75">
      <c r="P586"/>
      <c r="Q586"/>
      <c r="R586"/>
      <c r="S586"/>
      <c r="T586"/>
      <c r="U586"/>
      <c r="V586"/>
      <c r="W586"/>
    </row>
    <row r="587" spans="16:23" ht="15.75">
      <c r="P587"/>
      <c r="Q587"/>
      <c r="R587"/>
      <c r="S587"/>
      <c r="T587"/>
      <c r="U587"/>
      <c r="V587"/>
      <c r="W587"/>
    </row>
    <row r="588" spans="16:23" ht="15.75">
      <c r="P588"/>
      <c r="Q588"/>
      <c r="R588"/>
      <c r="S588"/>
      <c r="T588"/>
      <c r="U588"/>
      <c r="V588"/>
      <c r="W588"/>
    </row>
    <row r="589" spans="16:23" ht="15.75">
      <c r="P589"/>
      <c r="Q589"/>
      <c r="R589"/>
      <c r="S589"/>
      <c r="T589"/>
      <c r="U589"/>
      <c r="V589"/>
      <c r="W589"/>
    </row>
    <row r="590" spans="16:23" ht="15.75">
      <c r="P590"/>
      <c r="Q590"/>
      <c r="R590"/>
      <c r="S590"/>
      <c r="T590"/>
      <c r="U590"/>
      <c r="V590"/>
      <c r="W590"/>
    </row>
    <row r="591" spans="16:23" ht="15.75">
      <c r="P591"/>
      <c r="Q591"/>
      <c r="R591"/>
      <c r="S591"/>
      <c r="T591"/>
      <c r="U591"/>
      <c r="V591"/>
      <c r="W591"/>
    </row>
    <row r="592" spans="16:23" ht="15.75">
      <c r="P592"/>
      <c r="Q592"/>
      <c r="R592"/>
      <c r="S592"/>
      <c r="T592"/>
      <c r="U592"/>
      <c r="V592"/>
      <c r="W592"/>
    </row>
    <row r="593" spans="16:23" ht="15.75">
      <c r="P593"/>
      <c r="Q593"/>
      <c r="R593"/>
      <c r="S593"/>
      <c r="T593"/>
      <c r="U593"/>
      <c r="V593"/>
      <c r="W593"/>
    </row>
    <row r="594" spans="16:23" ht="15.75">
      <c r="P594"/>
      <c r="Q594"/>
      <c r="R594"/>
      <c r="S594"/>
      <c r="T594"/>
      <c r="U594"/>
      <c r="V594"/>
      <c r="W594"/>
    </row>
    <row r="595" spans="16:23" ht="15.75">
      <c r="P595"/>
      <c r="Q595"/>
      <c r="R595"/>
      <c r="S595"/>
      <c r="T595"/>
      <c r="U595"/>
      <c r="V595"/>
      <c r="W595"/>
    </row>
    <row r="596" spans="16:23" ht="15.75">
      <c r="P596"/>
      <c r="Q596"/>
      <c r="R596"/>
      <c r="S596"/>
      <c r="T596"/>
      <c r="U596"/>
      <c r="V596"/>
      <c r="W596"/>
    </row>
    <row r="597" spans="16:23" ht="15.75">
      <c r="P597"/>
      <c r="Q597"/>
      <c r="R597"/>
      <c r="S597"/>
      <c r="T597"/>
      <c r="U597"/>
      <c r="V597"/>
      <c r="W597"/>
    </row>
    <row r="598" spans="16:23" ht="15.75">
      <c r="P598"/>
      <c r="Q598"/>
      <c r="R598"/>
      <c r="S598"/>
      <c r="T598"/>
      <c r="U598"/>
      <c r="V598"/>
      <c r="W598"/>
    </row>
    <row r="599" spans="16:23" ht="15.75">
      <c r="P599"/>
      <c r="Q599"/>
      <c r="R599"/>
      <c r="S599"/>
      <c r="T599"/>
      <c r="U599"/>
      <c r="V599"/>
      <c r="W599"/>
    </row>
    <row r="600" spans="16:23" ht="15.75">
      <c r="P600"/>
      <c r="Q600"/>
      <c r="R600"/>
      <c r="S600"/>
      <c r="T600"/>
      <c r="U600"/>
      <c r="V600"/>
      <c r="W600"/>
    </row>
    <row r="601" spans="16:23" ht="15.75">
      <c r="P601"/>
      <c r="Q601"/>
      <c r="R601"/>
      <c r="S601"/>
      <c r="T601"/>
      <c r="U601"/>
      <c r="V601"/>
      <c r="W601"/>
    </row>
    <row r="602" spans="16:23" ht="15.75">
      <c r="P602"/>
      <c r="Q602"/>
      <c r="R602"/>
      <c r="S602"/>
      <c r="T602"/>
      <c r="U602"/>
      <c r="V602"/>
      <c r="W602"/>
    </row>
    <row r="603" spans="16:23" ht="15.75">
      <c r="P603"/>
      <c r="Q603"/>
      <c r="R603"/>
      <c r="S603"/>
      <c r="T603"/>
      <c r="U603"/>
      <c r="V603"/>
      <c r="W603"/>
    </row>
    <row r="604" spans="16:23" ht="15.75">
      <c r="P604"/>
      <c r="Q604"/>
      <c r="R604"/>
      <c r="S604"/>
      <c r="T604"/>
      <c r="U604"/>
      <c r="V604"/>
      <c r="W604"/>
    </row>
    <row r="605" spans="16:23" ht="15.75">
      <c r="P605"/>
      <c r="Q605"/>
      <c r="R605"/>
      <c r="S605"/>
      <c r="T605"/>
      <c r="U605"/>
      <c r="V605"/>
      <c r="W605"/>
    </row>
    <row r="606" spans="16:23" ht="15.75">
      <c r="P606"/>
      <c r="Q606"/>
      <c r="R606"/>
      <c r="S606"/>
      <c r="T606"/>
      <c r="U606"/>
      <c r="V606"/>
      <c r="W606"/>
    </row>
    <row r="607" spans="16:23" ht="15.75">
      <c r="P607"/>
      <c r="Q607"/>
      <c r="R607"/>
      <c r="S607"/>
      <c r="T607"/>
      <c r="U607"/>
      <c r="V607"/>
      <c r="W607"/>
    </row>
    <row r="608" spans="16:23" ht="15.75">
      <c r="P608"/>
      <c r="Q608"/>
      <c r="R608"/>
      <c r="S608"/>
      <c r="T608"/>
      <c r="U608"/>
      <c r="V608"/>
      <c r="W608"/>
    </row>
    <row r="609" spans="16:23" ht="15.75">
      <c r="P609"/>
      <c r="Q609"/>
      <c r="R609"/>
      <c r="S609"/>
      <c r="T609"/>
      <c r="U609"/>
      <c r="V609"/>
      <c r="W609"/>
    </row>
    <row r="610" spans="16:23" ht="15.75">
      <c r="P610"/>
      <c r="Q610"/>
      <c r="R610"/>
      <c r="S610"/>
      <c r="T610"/>
      <c r="U610"/>
      <c r="V610"/>
      <c r="W610"/>
    </row>
    <row r="611" spans="16:23" ht="15.75">
      <c r="P611"/>
      <c r="Q611"/>
      <c r="R611"/>
      <c r="S611"/>
      <c r="T611"/>
      <c r="U611"/>
      <c r="V611"/>
      <c r="W611"/>
    </row>
    <row r="612" spans="16:23" ht="15.75">
      <c r="P612"/>
      <c r="Q612"/>
      <c r="R612"/>
      <c r="S612"/>
      <c r="T612"/>
      <c r="U612"/>
      <c r="V612"/>
      <c r="W612"/>
    </row>
    <row r="613" spans="16:23" ht="15.75">
      <c r="P613"/>
      <c r="Q613"/>
      <c r="R613"/>
      <c r="S613"/>
      <c r="T613"/>
      <c r="U613"/>
      <c r="V613"/>
      <c r="W613"/>
    </row>
    <row r="614" spans="16:23" ht="15.75">
      <c r="P614"/>
      <c r="Q614"/>
      <c r="R614"/>
      <c r="S614"/>
      <c r="T614"/>
      <c r="U614"/>
      <c r="V614"/>
      <c r="W614"/>
    </row>
    <row r="615" spans="16:23" ht="15.75">
      <c r="P615"/>
      <c r="Q615"/>
      <c r="R615"/>
      <c r="S615"/>
      <c r="T615"/>
      <c r="U615"/>
      <c r="V615"/>
      <c r="W615"/>
    </row>
    <row r="616" spans="16:23" ht="15.75">
      <c r="P616"/>
      <c r="Q616"/>
      <c r="R616"/>
      <c r="S616"/>
      <c r="T616"/>
      <c r="U616"/>
      <c r="V616"/>
      <c r="W616"/>
    </row>
    <row r="617" spans="16:23" ht="15.75">
      <c r="P617"/>
      <c r="Q617"/>
      <c r="R617"/>
      <c r="S617"/>
      <c r="T617"/>
      <c r="U617"/>
      <c r="V617"/>
      <c r="W617"/>
    </row>
    <row r="618" spans="16:23" ht="15.75">
      <c r="P618"/>
      <c r="Q618"/>
      <c r="R618"/>
      <c r="S618"/>
      <c r="T618"/>
      <c r="U618"/>
      <c r="V618"/>
      <c r="W618"/>
    </row>
    <row r="619" spans="16:23" ht="15.75">
      <c r="P619"/>
      <c r="Q619"/>
      <c r="R619"/>
      <c r="S619"/>
      <c r="T619"/>
      <c r="U619"/>
      <c r="V619"/>
      <c r="W619"/>
    </row>
    <row r="620" spans="16:23" ht="15.75">
      <c r="P620"/>
      <c r="Q620"/>
      <c r="R620"/>
      <c r="S620"/>
      <c r="T620"/>
      <c r="U620"/>
      <c r="V620"/>
      <c r="W620"/>
    </row>
    <row r="621" spans="16:23" ht="15.75">
      <c r="P621"/>
      <c r="Q621"/>
      <c r="R621"/>
      <c r="S621"/>
      <c r="T621"/>
      <c r="U621"/>
      <c r="V621"/>
      <c r="W621"/>
    </row>
    <row r="622" spans="16:23" ht="15.75">
      <c r="P622"/>
      <c r="Q622"/>
      <c r="R622"/>
      <c r="S622"/>
      <c r="T622"/>
      <c r="U622"/>
      <c r="V622"/>
      <c r="W622"/>
    </row>
    <row r="623" spans="16:23" ht="15.75">
      <c r="P623"/>
      <c r="Q623"/>
      <c r="R623"/>
      <c r="S623"/>
      <c r="T623"/>
      <c r="U623"/>
      <c r="V623"/>
      <c r="W623"/>
    </row>
    <row r="624" spans="16:23" ht="15.75">
      <c r="P624"/>
      <c r="Q624"/>
      <c r="R624"/>
      <c r="S624"/>
      <c r="T624"/>
      <c r="U624"/>
      <c r="V624"/>
      <c r="W624"/>
    </row>
    <row r="625" spans="16:23" ht="15.75">
      <c r="P625"/>
      <c r="Q625"/>
      <c r="R625"/>
      <c r="S625"/>
      <c r="T625"/>
      <c r="U625"/>
      <c r="V625"/>
      <c r="W625"/>
    </row>
    <row r="626" spans="16:23" ht="15.75">
      <c r="P626"/>
      <c r="Q626"/>
      <c r="R626"/>
      <c r="S626"/>
      <c r="T626"/>
      <c r="U626"/>
      <c r="V626"/>
      <c r="W626"/>
    </row>
    <row r="627" spans="16:23" ht="15.75">
      <c r="P627"/>
      <c r="Q627"/>
      <c r="R627"/>
      <c r="S627"/>
      <c r="T627"/>
      <c r="U627"/>
      <c r="V627"/>
      <c r="W627"/>
    </row>
    <row r="628" spans="16:23" ht="15.75">
      <c r="P628"/>
      <c r="Q628"/>
      <c r="R628"/>
      <c r="S628"/>
      <c r="T628"/>
      <c r="U628"/>
      <c r="V628"/>
      <c r="W628"/>
    </row>
    <row r="629" spans="16:23" ht="15.75">
      <c r="P629"/>
      <c r="Q629"/>
      <c r="R629"/>
      <c r="S629"/>
      <c r="T629"/>
      <c r="U629"/>
      <c r="V629"/>
      <c r="W629"/>
    </row>
    <row r="630" spans="16:23" ht="15.75">
      <c r="P630"/>
      <c r="Q630"/>
      <c r="R630"/>
      <c r="S630"/>
      <c r="T630"/>
      <c r="U630"/>
      <c r="V630"/>
      <c r="W630"/>
    </row>
    <row r="631" spans="16:23" ht="15.75">
      <c r="P631"/>
      <c r="Q631"/>
      <c r="R631"/>
      <c r="S631"/>
      <c r="T631"/>
      <c r="U631"/>
      <c r="V631"/>
      <c r="W631"/>
    </row>
    <row r="632" spans="16:23" ht="15.75">
      <c r="P632"/>
      <c r="Q632"/>
      <c r="R632"/>
      <c r="S632"/>
      <c r="T632"/>
      <c r="U632"/>
      <c r="V632"/>
      <c r="W632"/>
    </row>
    <row r="633" spans="16:23" ht="15.75">
      <c r="P633"/>
      <c r="Q633"/>
      <c r="R633"/>
      <c r="S633"/>
      <c r="T633"/>
      <c r="U633"/>
      <c r="V633"/>
      <c r="W633"/>
    </row>
    <row r="634" spans="16:23" ht="15.75">
      <c r="P634"/>
      <c r="Q634"/>
      <c r="R634"/>
      <c r="S634"/>
      <c r="T634"/>
      <c r="U634"/>
      <c r="V634"/>
      <c r="W634"/>
    </row>
    <row r="635" spans="16:23" ht="15.75">
      <c r="P635"/>
      <c r="Q635"/>
      <c r="R635"/>
      <c r="S635"/>
      <c r="T635"/>
      <c r="U635"/>
      <c r="V635"/>
      <c r="W635"/>
    </row>
    <row r="636" spans="16:23" ht="15.75">
      <c r="P636"/>
      <c r="Q636"/>
      <c r="R636"/>
      <c r="S636"/>
      <c r="T636"/>
      <c r="U636"/>
      <c r="V636"/>
      <c r="W636"/>
    </row>
    <row r="637" spans="16:23" ht="15.75">
      <c r="P637"/>
      <c r="Q637"/>
      <c r="R637"/>
      <c r="S637"/>
      <c r="T637"/>
      <c r="U637"/>
      <c r="V637"/>
      <c r="W637"/>
    </row>
    <row r="638" spans="16:23" ht="15.75">
      <c r="P638"/>
      <c r="Q638"/>
      <c r="R638"/>
      <c r="S638"/>
      <c r="T638"/>
      <c r="U638"/>
      <c r="V638"/>
      <c r="W638"/>
    </row>
    <row r="639" spans="16:23" ht="15.75">
      <c r="P639"/>
      <c r="Q639"/>
      <c r="R639"/>
      <c r="S639"/>
      <c r="T639"/>
      <c r="U639"/>
      <c r="V639"/>
      <c r="W639"/>
    </row>
    <row r="640" spans="16:23" ht="15.75">
      <c r="P640"/>
      <c r="Q640"/>
      <c r="R640"/>
      <c r="S640"/>
      <c r="T640"/>
      <c r="U640"/>
      <c r="V640"/>
      <c r="W640"/>
    </row>
    <row r="641" spans="16:23" ht="15.75">
      <c r="P641"/>
      <c r="Q641"/>
      <c r="R641"/>
      <c r="S641"/>
      <c r="T641"/>
      <c r="U641"/>
      <c r="V641"/>
      <c r="W641"/>
    </row>
    <row r="642" spans="16:23" ht="15.75">
      <c r="P642"/>
      <c r="Q642"/>
      <c r="R642"/>
      <c r="S642"/>
      <c r="T642"/>
      <c r="U642"/>
      <c r="V642"/>
      <c r="W642"/>
    </row>
    <row r="643" spans="16:23" ht="15.75">
      <c r="P643"/>
      <c r="Q643"/>
      <c r="R643"/>
      <c r="S643"/>
      <c r="T643"/>
      <c r="U643"/>
      <c r="V643"/>
      <c r="W643"/>
    </row>
    <row r="644" spans="16:23" ht="15.75">
      <c r="P644"/>
      <c r="Q644"/>
      <c r="R644"/>
      <c r="S644"/>
      <c r="T644"/>
      <c r="U644"/>
      <c r="V644"/>
      <c r="W644"/>
    </row>
    <row r="645" spans="16:23" ht="15.75">
      <c r="P645"/>
      <c r="Q645"/>
      <c r="R645"/>
      <c r="S645"/>
      <c r="T645"/>
      <c r="U645"/>
      <c r="V645"/>
      <c r="W645"/>
    </row>
    <row r="646" spans="16:23" ht="15.75">
      <c r="P646"/>
      <c r="Q646"/>
      <c r="R646"/>
      <c r="S646"/>
      <c r="T646"/>
      <c r="U646"/>
      <c r="V646"/>
      <c r="W646"/>
    </row>
    <row r="647" spans="16:23" ht="15.75">
      <c r="P647"/>
      <c r="Q647"/>
      <c r="R647"/>
      <c r="S647"/>
      <c r="T647"/>
      <c r="U647"/>
      <c r="V647"/>
      <c r="W647"/>
    </row>
    <row r="648" spans="16:23" ht="15.75">
      <c r="P648"/>
      <c r="Q648"/>
      <c r="R648"/>
      <c r="S648"/>
      <c r="T648"/>
      <c r="U648"/>
      <c r="V648"/>
      <c r="W648"/>
    </row>
    <row r="649" spans="16:23" ht="15.75">
      <c r="P649"/>
      <c r="Q649"/>
      <c r="R649"/>
      <c r="S649"/>
      <c r="T649"/>
      <c r="U649"/>
      <c r="V649"/>
      <c r="W649"/>
    </row>
    <row r="650" spans="16:23" ht="15.75">
      <c r="P650"/>
      <c r="Q650"/>
      <c r="R650"/>
      <c r="S650"/>
      <c r="T650"/>
      <c r="U650"/>
      <c r="V650"/>
      <c r="W650"/>
    </row>
    <row r="651" spans="16:23" ht="15.75">
      <c r="P651"/>
      <c r="Q651"/>
      <c r="R651"/>
      <c r="S651"/>
      <c r="T651"/>
      <c r="U651"/>
      <c r="V651"/>
      <c r="W651"/>
    </row>
    <row r="652" spans="16:23" ht="15.75">
      <c r="P652"/>
      <c r="Q652"/>
      <c r="R652"/>
      <c r="S652"/>
      <c r="T652"/>
      <c r="U652"/>
      <c r="V652"/>
      <c r="W652"/>
    </row>
    <row r="653" spans="16:23" ht="15.75">
      <c r="P653"/>
      <c r="Q653"/>
      <c r="R653"/>
      <c r="S653"/>
      <c r="T653"/>
      <c r="U653"/>
      <c r="V653"/>
      <c r="W653"/>
    </row>
    <row r="654" spans="16:23" ht="15.75">
      <c r="P654"/>
      <c r="Q654"/>
      <c r="R654"/>
      <c r="S654"/>
      <c r="T654"/>
      <c r="U654"/>
      <c r="V654"/>
      <c r="W654"/>
    </row>
    <row r="655" spans="16:23" ht="15.75">
      <c r="P655"/>
      <c r="Q655"/>
      <c r="R655"/>
      <c r="S655"/>
      <c r="T655"/>
      <c r="U655"/>
      <c r="V655"/>
      <c r="W655"/>
    </row>
    <row r="656" spans="16:23" ht="15.75">
      <c r="P656"/>
      <c r="Q656"/>
      <c r="R656"/>
      <c r="S656"/>
      <c r="T656"/>
      <c r="U656"/>
      <c r="V656"/>
      <c r="W656"/>
    </row>
    <row r="657" spans="16:23" ht="15.75">
      <c r="P657"/>
      <c r="Q657"/>
      <c r="R657"/>
      <c r="S657"/>
      <c r="T657"/>
      <c r="U657"/>
      <c r="V657"/>
      <c r="W657"/>
    </row>
    <row r="658" spans="16:23" ht="15.75">
      <c r="P658"/>
      <c r="Q658"/>
      <c r="R658"/>
      <c r="S658"/>
      <c r="T658"/>
      <c r="U658"/>
      <c r="V658"/>
      <c r="W658"/>
    </row>
    <row r="659" spans="16:23" ht="15.75">
      <c r="P659"/>
      <c r="Q659"/>
      <c r="R659"/>
      <c r="S659"/>
      <c r="T659"/>
      <c r="U659"/>
      <c r="V659"/>
      <c r="W659"/>
    </row>
    <row r="660" spans="16:23" ht="15.75">
      <c r="P660"/>
      <c r="Q660"/>
      <c r="R660"/>
      <c r="S660"/>
      <c r="T660"/>
      <c r="U660"/>
      <c r="V660"/>
      <c r="W660"/>
    </row>
    <row r="661" spans="16:23" ht="15.75">
      <c r="P661"/>
      <c r="Q661"/>
      <c r="R661"/>
      <c r="S661"/>
      <c r="T661"/>
      <c r="U661"/>
      <c r="V661"/>
      <c r="W661"/>
    </row>
    <row r="662" spans="16:23" ht="15.75">
      <c r="P662"/>
      <c r="Q662"/>
      <c r="R662"/>
      <c r="S662"/>
      <c r="T662"/>
      <c r="U662"/>
      <c r="V662"/>
      <c r="W662"/>
    </row>
    <row r="663" spans="16:23" ht="15.75">
      <c r="P663"/>
      <c r="Q663"/>
      <c r="R663"/>
      <c r="S663"/>
      <c r="T663"/>
      <c r="U663"/>
      <c r="V663"/>
      <c r="W663"/>
    </row>
    <row r="664" spans="16:23" ht="15.75">
      <c r="P664"/>
      <c r="Q664"/>
      <c r="R664"/>
      <c r="S664"/>
      <c r="T664"/>
      <c r="U664"/>
      <c r="V664"/>
      <c r="W664"/>
    </row>
    <row r="665" spans="16:23" ht="15.75">
      <c r="P665"/>
      <c r="Q665"/>
      <c r="R665"/>
      <c r="S665"/>
      <c r="T665"/>
      <c r="U665"/>
      <c r="V665"/>
      <c r="W665"/>
    </row>
    <row r="666" spans="16:23" ht="15.75">
      <c r="P666"/>
      <c r="Q666"/>
      <c r="R666"/>
      <c r="S666"/>
      <c r="T666"/>
      <c r="U666"/>
      <c r="V666"/>
      <c r="W666"/>
    </row>
    <row r="667" spans="16:23" ht="15.75">
      <c r="P667"/>
      <c r="Q667"/>
      <c r="R667"/>
      <c r="S667"/>
      <c r="T667"/>
      <c r="U667"/>
      <c r="V667"/>
      <c r="W667"/>
    </row>
    <row r="668" spans="16:23" ht="15.75">
      <c r="P668"/>
      <c r="Q668"/>
      <c r="R668"/>
      <c r="S668"/>
      <c r="T668"/>
      <c r="U668"/>
      <c r="V668"/>
      <c r="W668"/>
    </row>
    <row r="669" spans="16:23" ht="15.75">
      <c r="P669"/>
      <c r="Q669"/>
      <c r="R669"/>
      <c r="S669"/>
      <c r="T669"/>
      <c r="U669"/>
      <c r="V669"/>
      <c r="W669"/>
    </row>
    <row r="670" spans="16:23" ht="15.75">
      <c r="P670"/>
      <c r="Q670"/>
      <c r="R670"/>
      <c r="S670"/>
      <c r="T670"/>
      <c r="U670"/>
      <c r="V670"/>
      <c r="W670"/>
    </row>
    <row r="671" spans="16:23" ht="15.75">
      <c r="P671"/>
      <c r="Q671"/>
      <c r="R671"/>
      <c r="S671"/>
      <c r="T671"/>
      <c r="U671"/>
      <c r="V671"/>
      <c r="W671"/>
    </row>
    <row r="672" spans="16:23" ht="15.75">
      <c r="P672"/>
      <c r="Q672"/>
      <c r="R672"/>
      <c r="S672"/>
      <c r="T672"/>
      <c r="U672"/>
      <c r="V672"/>
      <c r="W672"/>
    </row>
    <row r="673" spans="16:23" ht="15.75">
      <c r="P673"/>
      <c r="Q673"/>
      <c r="R673"/>
      <c r="S673"/>
      <c r="T673"/>
      <c r="U673"/>
      <c r="V673"/>
      <c r="W673"/>
    </row>
    <row r="674" spans="16:23" ht="15.75">
      <c r="P674"/>
      <c r="Q674"/>
      <c r="R674"/>
      <c r="S674"/>
      <c r="T674"/>
      <c r="U674"/>
      <c r="V674"/>
      <c r="W674"/>
    </row>
    <row r="675" spans="16:23" ht="15.75">
      <c r="P675"/>
      <c r="Q675"/>
      <c r="R675"/>
      <c r="S675"/>
      <c r="T675"/>
      <c r="U675"/>
      <c r="V675"/>
      <c r="W675"/>
    </row>
    <row r="676" spans="16:23" ht="15.75">
      <c r="P676"/>
      <c r="Q676"/>
      <c r="R676"/>
      <c r="S676"/>
      <c r="T676"/>
      <c r="U676"/>
      <c r="V676"/>
      <c r="W676"/>
    </row>
    <row r="677" spans="16:23" ht="15.75">
      <c r="P677"/>
      <c r="Q677"/>
      <c r="R677"/>
      <c r="S677"/>
      <c r="T677"/>
      <c r="U677"/>
      <c r="V677"/>
      <c r="W677"/>
    </row>
    <row r="678" spans="16:23" ht="15.75">
      <c r="P678"/>
      <c r="Q678"/>
      <c r="R678"/>
      <c r="S678"/>
      <c r="T678"/>
      <c r="U678"/>
      <c r="V678"/>
      <c r="W678"/>
    </row>
    <row r="679" spans="16:23" ht="15.75">
      <c r="P679"/>
      <c r="Q679"/>
      <c r="R679"/>
      <c r="S679"/>
      <c r="T679"/>
      <c r="U679"/>
      <c r="V679"/>
      <c r="W679"/>
    </row>
    <row r="680" spans="16:23" ht="15.75">
      <c r="P680"/>
      <c r="Q680"/>
      <c r="R680"/>
      <c r="S680"/>
      <c r="T680"/>
      <c r="U680"/>
      <c r="V680"/>
      <c r="W680"/>
    </row>
    <row r="681" spans="16:23" ht="15.75">
      <c r="P681"/>
      <c r="Q681"/>
      <c r="R681"/>
      <c r="S681"/>
      <c r="T681"/>
      <c r="U681"/>
      <c r="V681"/>
      <c r="W681"/>
    </row>
    <row r="682" spans="16:23" ht="15.75">
      <c r="P682"/>
      <c r="Q682"/>
      <c r="R682"/>
      <c r="S682"/>
      <c r="T682"/>
      <c r="U682"/>
      <c r="V682"/>
      <c r="W682"/>
    </row>
    <row r="683" spans="16:23" ht="15.75">
      <c r="P683"/>
      <c r="Q683"/>
      <c r="R683"/>
      <c r="S683"/>
      <c r="T683"/>
      <c r="U683"/>
      <c r="V683"/>
      <c r="W683"/>
    </row>
    <row r="684" spans="16:23" ht="15.75">
      <c r="P684"/>
      <c r="Q684"/>
      <c r="R684"/>
      <c r="S684"/>
      <c r="T684"/>
      <c r="U684"/>
      <c r="V684"/>
      <c r="W684"/>
    </row>
    <row r="685" spans="16:23" ht="15.75">
      <c r="P685"/>
      <c r="Q685"/>
      <c r="R685"/>
      <c r="S685"/>
      <c r="T685"/>
      <c r="U685"/>
      <c r="V685"/>
      <c r="W685"/>
    </row>
    <row r="686" spans="16:23" ht="15.75">
      <c r="P686"/>
      <c r="Q686"/>
      <c r="R686"/>
      <c r="S686"/>
      <c r="T686"/>
      <c r="U686"/>
      <c r="V686"/>
      <c r="W686"/>
    </row>
    <row r="687" spans="16:23" ht="15.75">
      <c r="P687"/>
      <c r="Q687"/>
      <c r="R687"/>
      <c r="S687"/>
      <c r="T687"/>
      <c r="U687"/>
      <c r="V687"/>
      <c r="W687"/>
    </row>
    <row r="688" spans="16:23" ht="15.75">
      <c r="P688"/>
      <c r="Q688"/>
      <c r="R688"/>
      <c r="S688"/>
      <c r="T688"/>
      <c r="U688"/>
      <c r="V688"/>
      <c r="W688"/>
    </row>
    <row r="689" spans="16:23" ht="15.75">
      <c r="P689"/>
      <c r="Q689"/>
      <c r="R689"/>
      <c r="S689"/>
      <c r="T689"/>
      <c r="U689"/>
      <c r="V689"/>
      <c r="W689"/>
    </row>
    <row r="690" spans="16:23" ht="15.75">
      <c r="P690"/>
      <c r="Q690"/>
      <c r="R690"/>
      <c r="S690"/>
      <c r="T690"/>
      <c r="U690"/>
      <c r="V690"/>
      <c r="W690"/>
    </row>
    <row r="691" spans="16:23" ht="15.75">
      <c r="P691"/>
      <c r="Q691"/>
      <c r="R691"/>
      <c r="S691"/>
      <c r="T691"/>
      <c r="U691"/>
      <c r="V691"/>
      <c r="W691"/>
    </row>
    <row r="692" spans="16:23" ht="15.75">
      <c r="P692"/>
      <c r="Q692"/>
      <c r="R692"/>
      <c r="S692"/>
      <c r="T692"/>
      <c r="U692"/>
      <c r="V692"/>
      <c r="W692"/>
    </row>
    <row r="693" spans="16:23" ht="15.75">
      <c r="P693"/>
      <c r="Q693"/>
      <c r="R693"/>
      <c r="S693"/>
      <c r="T693"/>
      <c r="U693"/>
      <c r="V693"/>
      <c r="W693"/>
    </row>
    <row r="694" spans="16:23" ht="15.75">
      <c r="P694"/>
      <c r="Q694"/>
      <c r="R694"/>
      <c r="S694"/>
      <c r="T694"/>
      <c r="U694"/>
      <c r="V694"/>
      <c r="W694"/>
    </row>
    <row r="695" spans="16:23" ht="15.75">
      <c r="P695"/>
      <c r="Q695"/>
      <c r="R695"/>
      <c r="S695"/>
      <c r="T695"/>
      <c r="U695"/>
      <c r="V695"/>
      <c r="W695"/>
    </row>
    <row r="696" spans="16:23" ht="15.75">
      <c r="P696"/>
      <c r="Q696"/>
      <c r="R696"/>
      <c r="S696"/>
      <c r="T696"/>
      <c r="U696"/>
      <c r="V696"/>
      <c r="W696"/>
    </row>
    <row r="697" spans="16:23" ht="15.75">
      <c r="P697"/>
      <c r="Q697"/>
      <c r="R697"/>
      <c r="S697"/>
      <c r="T697"/>
      <c r="U697"/>
      <c r="V697"/>
      <c r="W697"/>
    </row>
    <row r="698" spans="16:23" ht="15.75">
      <c r="P698"/>
      <c r="Q698"/>
      <c r="R698"/>
      <c r="S698"/>
      <c r="T698"/>
      <c r="U698"/>
      <c r="V698"/>
      <c r="W698"/>
    </row>
    <row r="699" spans="16:23" ht="15.75">
      <c r="P699"/>
      <c r="Q699"/>
      <c r="R699"/>
      <c r="S699"/>
      <c r="T699"/>
      <c r="U699"/>
      <c r="V699"/>
      <c r="W699"/>
    </row>
    <row r="700" spans="16:23" ht="15.75">
      <c r="P700"/>
      <c r="Q700"/>
      <c r="R700"/>
      <c r="S700"/>
      <c r="T700"/>
      <c r="U700"/>
      <c r="V700"/>
      <c r="W700"/>
    </row>
    <row r="701" spans="16:23" ht="15.75">
      <c r="P701"/>
      <c r="Q701"/>
      <c r="R701"/>
      <c r="S701"/>
      <c r="T701"/>
      <c r="U701"/>
      <c r="V701"/>
      <c r="W701"/>
    </row>
    <row r="702" spans="16:23" ht="15.75">
      <c r="P702"/>
      <c r="Q702"/>
      <c r="R702"/>
      <c r="S702"/>
      <c r="T702"/>
      <c r="U702"/>
      <c r="V702"/>
      <c r="W702"/>
    </row>
    <row r="703" spans="16:23" ht="15.75">
      <c r="P703"/>
      <c r="Q703"/>
      <c r="R703"/>
      <c r="S703"/>
      <c r="T703"/>
      <c r="U703"/>
      <c r="V703"/>
      <c r="W703"/>
    </row>
    <row r="704" spans="16:23" ht="15.75">
      <c r="P704"/>
      <c r="Q704"/>
      <c r="R704"/>
      <c r="S704"/>
      <c r="T704"/>
      <c r="U704"/>
      <c r="V704"/>
      <c r="W704"/>
    </row>
    <row r="705" spans="16:23" ht="15.75">
      <c r="P705"/>
      <c r="Q705"/>
      <c r="R705"/>
      <c r="S705"/>
      <c r="T705"/>
      <c r="U705"/>
      <c r="V705"/>
      <c r="W705"/>
    </row>
    <row r="706" spans="16:23" ht="15.75">
      <c r="P706"/>
      <c r="Q706"/>
      <c r="R706"/>
      <c r="S706"/>
      <c r="T706"/>
      <c r="U706"/>
      <c r="V706"/>
      <c r="W706"/>
    </row>
    <row r="707" spans="16:23" ht="15.75">
      <c r="P707"/>
      <c r="Q707"/>
      <c r="R707"/>
      <c r="S707"/>
      <c r="T707"/>
      <c r="U707"/>
      <c r="V707"/>
      <c r="W707"/>
    </row>
    <row r="708" spans="16:23" ht="15.75">
      <c r="P708"/>
      <c r="Q708"/>
      <c r="R708"/>
      <c r="S708"/>
      <c r="T708"/>
      <c r="U708"/>
      <c r="V708"/>
      <c r="W708"/>
    </row>
    <row r="709" spans="16:23" ht="15.75">
      <c r="P709"/>
      <c r="Q709"/>
      <c r="R709"/>
      <c r="S709"/>
      <c r="T709"/>
      <c r="U709"/>
      <c r="V709"/>
      <c r="W709"/>
    </row>
    <row r="710" spans="16:23" ht="15.75">
      <c r="P710"/>
      <c r="Q710"/>
      <c r="R710"/>
      <c r="S710"/>
      <c r="T710"/>
      <c r="U710"/>
      <c r="V710"/>
      <c r="W710"/>
    </row>
    <row r="711" spans="16:23" ht="15.75">
      <c r="P711"/>
      <c r="Q711"/>
      <c r="R711"/>
      <c r="S711"/>
      <c r="T711"/>
      <c r="U711"/>
      <c r="V711"/>
      <c r="W711"/>
    </row>
    <row r="712" spans="16:23" ht="15.75">
      <c r="P712"/>
      <c r="Q712"/>
      <c r="R712"/>
      <c r="S712"/>
      <c r="T712"/>
      <c r="U712"/>
      <c r="V712"/>
      <c r="W712"/>
    </row>
    <row r="713" spans="16:23" ht="15.75">
      <c r="P713"/>
      <c r="Q713"/>
      <c r="R713"/>
      <c r="S713"/>
      <c r="T713"/>
      <c r="U713"/>
      <c r="V713"/>
      <c r="W713"/>
    </row>
    <row r="714" spans="16:23" ht="15.75">
      <c r="P714"/>
      <c r="Q714"/>
      <c r="R714"/>
      <c r="S714"/>
      <c r="T714"/>
      <c r="U714"/>
      <c r="V714"/>
      <c r="W714"/>
    </row>
    <row r="715" spans="16:23" ht="15.75">
      <c r="P715"/>
      <c r="Q715"/>
      <c r="R715"/>
      <c r="S715"/>
      <c r="T715"/>
      <c r="U715"/>
      <c r="V715"/>
      <c r="W715"/>
    </row>
    <row r="716" spans="16:23" ht="15.75">
      <c r="P716"/>
      <c r="Q716"/>
      <c r="R716"/>
      <c r="S716"/>
      <c r="T716"/>
      <c r="U716"/>
      <c r="V716"/>
      <c r="W716"/>
    </row>
    <row r="717" spans="16:23" ht="15.75">
      <c r="P717"/>
      <c r="Q717"/>
      <c r="R717"/>
      <c r="S717"/>
      <c r="T717"/>
      <c r="U717"/>
      <c r="V717"/>
      <c r="W717"/>
    </row>
    <row r="718" spans="16:23" ht="15.75">
      <c r="P718"/>
      <c r="Q718"/>
      <c r="R718"/>
      <c r="S718"/>
      <c r="T718"/>
      <c r="U718"/>
      <c r="V718"/>
      <c r="W718"/>
    </row>
    <row r="719" spans="16:23" ht="15.75">
      <c r="P719"/>
      <c r="Q719"/>
      <c r="R719"/>
      <c r="S719"/>
      <c r="T719"/>
      <c r="U719"/>
      <c r="V719"/>
      <c r="W719"/>
    </row>
    <row r="720" spans="16:23" ht="15.75">
      <c r="P720"/>
      <c r="Q720"/>
      <c r="R720"/>
      <c r="S720"/>
      <c r="T720"/>
      <c r="U720"/>
      <c r="V720"/>
      <c r="W720"/>
    </row>
    <row r="721" spans="16:23" ht="15.75">
      <c r="P721"/>
      <c r="Q721"/>
      <c r="R721"/>
      <c r="S721"/>
      <c r="T721"/>
      <c r="U721"/>
      <c r="V721"/>
      <c r="W721"/>
    </row>
    <row r="722" spans="16:23" ht="15.75">
      <c r="P722"/>
      <c r="Q722"/>
      <c r="R722"/>
      <c r="S722"/>
      <c r="T722"/>
      <c r="U722"/>
      <c r="V722"/>
      <c r="W722"/>
    </row>
    <row r="723" spans="16:23" ht="15.75">
      <c r="P723"/>
      <c r="Q723"/>
      <c r="R723"/>
      <c r="S723"/>
      <c r="T723"/>
      <c r="U723"/>
      <c r="V723"/>
      <c r="W723"/>
    </row>
    <row r="724" spans="16:23" ht="15.75">
      <c r="P724"/>
      <c r="Q724"/>
      <c r="R724"/>
      <c r="S724"/>
      <c r="T724"/>
      <c r="U724"/>
      <c r="V724"/>
      <c r="W724"/>
    </row>
    <row r="725" spans="16:23" ht="15.75">
      <c r="P725"/>
      <c r="Q725"/>
      <c r="R725"/>
      <c r="S725"/>
      <c r="T725"/>
      <c r="U725"/>
      <c r="V725"/>
      <c r="W725"/>
    </row>
    <row r="726" spans="16:23" ht="15.75">
      <c r="P726"/>
      <c r="Q726"/>
      <c r="R726"/>
      <c r="S726"/>
      <c r="T726"/>
      <c r="U726"/>
      <c r="V726"/>
      <c r="W726"/>
    </row>
    <row r="727" spans="16:23" ht="15.75">
      <c r="P727"/>
      <c r="Q727"/>
      <c r="R727"/>
      <c r="S727"/>
      <c r="T727"/>
      <c r="U727"/>
      <c r="V727"/>
      <c r="W727"/>
    </row>
    <row r="728" spans="16:23" ht="15.75">
      <c r="P728"/>
      <c r="Q728"/>
      <c r="R728"/>
      <c r="S728"/>
      <c r="T728"/>
      <c r="U728"/>
      <c r="V728"/>
      <c r="W728"/>
    </row>
    <row r="729" spans="16:23" ht="15.75">
      <c r="P729"/>
      <c r="Q729"/>
      <c r="R729"/>
      <c r="S729"/>
      <c r="T729"/>
      <c r="U729"/>
      <c r="V729"/>
      <c r="W729"/>
    </row>
    <row r="730" spans="16:23" ht="15.75">
      <c r="P730"/>
      <c r="Q730"/>
      <c r="R730"/>
      <c r="S730"/>
      <c r="T730"/>
      <c r="U730"/>
      <c r="V730"/>
      <c r="W730"/>
    </row>
    <row r="731" spans="16:23" ht="15.75">
      <c r="P731"/>
      <c r="Q731"/>
      <c r="R731"/>
      <c r="S731"/>
      <c r="T731"/>
      <c r="U731"/>
      <c r="V731"/>
      <c r="W731"/>
    </row>
    <row r="732" spans="16:23" ht="15.75">
      <c r="P732"/>
      <c r="Q732"/>
      <c r="R732"/>
      <c r="S732"/>
      <c r="T732"/>
      <c r="U732"/>
      <c r="V732"/>
      <c r="W732"/>
    </row>
    <row r="733" spans="16:23" ht="15.75">
      <c r="P733"/>
      <c r="Q733"/>
      <c r="R733"/>
      <c r="S733"/>
      <c r="T733"/>
      <c r="U733"/>
      <c r="V733"/>
      <c r="W733"/>
    </row>
    <row r="734" spans="16:23" ht="15.75">
      <c r="P734"/>
      <c r="Q734"/>
      <c r="R734"/>
      <c r="S734"/>
      <c r="T734"/>
      <c r="U734"/>
      <c r="V734"/>
      <c r="W734"/>
    </row>
    <row r="735" spans="16:23" ht="15.75">
      <c r="P735"/>
      <c r="Q735"/>
      <c r="R735"/>
      <c r="S735"/>
      <c r="T735"/>
      <c r="U735"/>
      <c r="V735"/>
      <c r="W735"/>
    </row>
    <row r="736" spans="16:23" ht="15.75">
      <c r="P736"/>
      <c r="Q736"/>
      <c r="R736"/>
      <c r="S736"/>
      <c r="T736"/>
      <c r="U736"/>
      <c r="V736"/>
      <c r="W736"/>
    </row>
    <row r="737" spans="16:23" ht="15.75">
      <c r="P737"/>
      <c r="Q737"/>
      <c r="R737"/>
      <c r="S737"/>
      <c r="T737"/>
      <c r="U737"/>
      <c r="V737"/>
      <c r="W737"/>
    </row>
    <row r="738" spans="16:23" ht="15.75">
      <c r="P738"/>
      <c r="Q738"/>
      <c r="R738"/>
      <c r="S738"/>
      <c r="T738"/>
      <c r="U738"/>
      <c r="V738"/>
      <c r="W738"/>
    </row>
    <row r="739" spans="16:23" ht="15.75">
      <c r="P739"/>
      <c r="Q739"/>
      <c r="R739"/>
      <c r="S739"/>
      <c r="T739"/>
      <c r="U739"/>
      <c r="V739"/>
      <c r="W739"/>
    </row>
    <row r="740" spans="16:23" ht="15.75">
      <c r="P740"/>
      <c r="Q740"/>
      <c r="R740"/>
      <c r="S740"/>
      <c r="T740"/>
      <c r="U740"/>
      <c r="V740"/>
      <c r="W740"/>
    </row>
    <row r="741" spans="16:23" ht="15.75">
      <c r="P741"/>
      <c r="Q741"/>
      <c r="R741"/>
      <c r="S741"/>
      <c r="T741"/>
      <c r="U741"/>
      <c r="V741"/>
      <c r="W741"/>
    </row>
    <row r="742" spans="16:23" ht="15.75">
      <c r="P742"/>
      <c r="Q742"/>
      <c r="R742"/>
      <c r="S742"/>
      <c r="T742"/>
      <c r="U742"/>
      <c r="V742"/>
      <c r="W742"/>
    </row>
    <row r="743" spans="16:23" ht="15.75">
      <c r="P743"/>
      <c r="Q743"/>
      <c r="R743"/>
      <c r="S743"/>
      <c r="T743"/>
      <c r="U743"/>
      <c r="V743"/>
      <c r="W743"/>
    </row>
    <row r="744" spans="16:23" ht="15.75">
      <c r="P744"/>
      <c r="Q744"/>
      <c r="R744"/>
      <c r="S744"/>
      <c r="T744"/>
      <c r="U744"/>
      <c r="V744"/>
      <c r="W744"/>
    </row>
    <row r="745" spans="16:23" ht="15.75">
      <c r="P745"/>
      <c r="Q745"/>
      <c r="R745"/>
      <c r="S745"/>
      <c r="T745"/>
      <c r="U745"/>
      <c r="V745"/>
      <c r="W745"/>
    </row>
    <row r="746" spans="16:23" ht="15.75">
      <c r="P746"/>
      <c r="Q746"/>
      <c r="R746"/>
      <c r="S746"/>
      <c r="T746"/>
      <c r="U746"/>
      <c r="V746"/>
      <c r="W746"/>
    </row>
    <row r="747" spans="16:23" ht="15.75">
      <c r="P747"/>
      <c r="Q747"/>
      <c r="R747"/>
      <c r="S747"/>
      <c r="T747"/>
      <c r="U747"/>
      <c r="V747"/>
      <c r="W747"/>
    </row>
    <row r="748" spans="16:23" ht="15.75">
      <c r="P748"/>
      <c r="Q748"/>
      <c r="R748"/>
      <c r="S748"/>
      <c r="T748"/>
      <c r="U748"/>
      <c r="V748"/>
      <c r="W748"/>
    </row>
    <row r="749" spans="16:23" ht="15.75">
      <c r="P749"/>
      <c r="Q749"/>
      <c r="R749"/>
      <c r="S749"/>
      <c r="T749"/>
      <c r="U749"/>
      <c r="V749"/>
      <c r="W749"/>
    </row>
    <row r="750" spans="16:23" ht="15.75">
      <c r="P750"/>
      <c r="Q750"/>
      <c r="R750"/>
      <c r="S750"/>
      <c r="T750"/>
      <c r="U750"/>
      <c r="V750"/>
      <c r="W750"/>
    </row>
    <row r="751" spans="16:23" ht="15.75">
      <c r="P751"/>
      <c r="Q751"/>
      <c r="R751"/>
      <c r="S751"/>
      <c r="T751"/>
      <c r="U751"/>
      <c r="V751"/>
      <c r="W751"/>
    </row>
    <row r="752" spans="16:23" ht="15.75">
      <c r="P752"/>
      <c r="Q752"/>
      <c r="R752"/>
      <c r="S752"/>
      <c r="T752"/>
      <c r="U752"/>
      <c r="V752"/>
      <c r="W752"/>
    </row>
    <row r="753" spans="16:23" ht="15.75">
      <c r="P753"/>
      <c r="Q753"/>
      <c r="R753"/>
      <c r="S753"/>
      <c r="T753"/>
      <c r="U753"/>
      <c r="V753"/>
      <c r="W753"/>
    </row>
    <row r="754" spans="16:23" ht="15.75">
      <c r="P754"/>
      <c r="Q754"/>
      <c r="R754"/>
      <c r="S754"/>
      <c r="T754"/>
      <c r="U754"/>
      <c r="V754"/>
      <c r="W754"/>
    </row>
    <row r="755" spans="16:23" ht="15.75">
      <c r="P755"/>
      <c r="Q755"/>
      <c r="R755"/>
      <c r="S755"/>
      <c r="T755"/>
      <c r="U755"/>
      <c r="V755"/>
      <c r="W755"/>
    </row>
    <row r="756" spans="16:23" ht="15.75">
      <c r="P756"/>
      <c r="Q756"/>
      <c r="R756"/>
      <c r="S756"/>
      <c r="T756"/>
      <c r="U756"/>
      <c r="V756"/>
      <c r="W756"/>
    </row>
    <row r="757" spans="16:23" ht="15.75">
      <c r="P757"/>
      <c r="Q757"/>
      <c r="R757"/>
      <c r="S757"/>
      <c r="T757"/>
      <c r="U757"/>
      <c r="V757"/>
      <c r="W757"/>
    </row>
    <row r="758" spans="16:23" ht="15.75">
      <c r="P758"/>
      <c r="Q758"/>
      <c r="R758"/>
      <c r="S758"/>
      <c r="T758"/>
      <c r="U758"/>
      <c r="V758"/>
      <c r="W758"/>
    </row>
    <row r="759" spans="16:23" ht="15.75">
      <c r="P759"/>
      <c r="Q759"/>
      <c r="R759"/>
      <c r="S759"/>
      <c r="T759"/>
      <c r="U759"/>
      <c r="V759"/>
      <c r="W759"/>
    </row>
    <row r="760" spans="16:23" ht="15.75">
      <c r="P760"/>
      <c r="Q760"/>
      <c r="R760"/>
      <c r="S760"/>
      <c r="T760"/>
      <c r="U760"/>
      <c r="V760"/>
      <c r="W760"/>
    </row>
    <row r="761" spans="16:23" ht="15.75">
      <c r="P761"/>
      <c r="Q761"/>
      <c r="R761"/>
      <c r="S761"/>
      <c r="T761"/>
      <c r="U761"/>
      <c r="V761"/>
      <c r="W761"/>
    </row>
    <row r="762" spans="16:23" ht="15.75">
      <c r="P762"/>
      <c r="Q762"/>
      <c r="R762"/>
      <c r="S762"/>
      <c r="T762"/>
      <c r="U762"/>
      <c r="V762"/>
      <c r="W762"/>
    </row>
    <row r="763" spans="16:23" ht="15.75">
      <c r="P763"/>
      <c r="Q763"/>
      <c r="R763"/>
      <c r="S763"/>
      <c r="T763"/>
      <c r="U763"/>
      <c r="V763"/>
      <c r="W763"/>
    </row>
    <row r="764" spans="16:23" ht="15.75">
      <c r="P764"/>
      <c r="Q764"/>
      <c r="R764"/>
      <c r="S764"/>
      <c r="T764"/>
      <c r="U764"/>
      <c r="V764"/>
      <c r="W764"/>
    </row>
    <row r="765" spans="16:23" ht="15.75">
      <c r="P765"/>
      <c r="Q765"/>
      <c r="R765"/>
      <c r="S765"/>
      <c r="T765"/>
      <c r="U765"/>
      <c r="V765"/>
      <c r="W765"/>
    </row>
    <row r="766" spans="16:23" ht="15.75">
      <c r="P766"/>
      <c r="Q766"/>
      <c r="R766"/>
      <c r="S766"/>
      <c r="T766"/>
      <c r="U766"/>
      <c r="V766"/>
      <c r="W766"/>
    </row>
    <row r="767" spans="16:23" ht="15.75">
      <c r="P767"/>
      <c r="Q767"/>
      <c r="R767"/>
      <c r="S767"/>
      <c r="T767"/>
      <c r="U767"/>
      <c r="V767"/>
      <c r="W767"/>
    </row>
    <row r="768" spans="16:23" ht="15.75">
      <c r="P768"/>
      <c r="Q768"/>
      <c r="R768"/>
      <c r="S768"/>
      <c r="T768"/>
      <c r="U768"/>
      <c r="V768"/>
      <c r="W768"/>
    </row>
    <row r="769" spans="16:23" ht="15.75">
      <c r="P769"/>
      <c r="Q769"/>
      <c r="R769"/>
      <c r="S769"/>
      <c r="T769"/>
      <c r="U769"/>
      <c r="V769"/>
      <c r="W769"/>
    </row>
    <row r="770" spans="16:23" ht="15.75">
      <c r="P770"/>
      <c r="Q770"/>
      <c r="R770"/>
      <c r="S770"/>
      <c r="T770"/>
      <c r="U770"/>
      <c r="V770"/>
      <c r="W770"/>
    </row>
    <row r="771" spans="16:23" ht="15.75">
      <c r="P771"/>
      <c r="Q771"/>
      <c r="R771"/>
      <c r="S771"/>
      <c r="T771"/>
      <c r="U771"/>
      <c r="V771"/>
      <c r="W771"/>
    </row>
    <row r="772" spans="16:23" ht="15.75">
      <c r="P772"/>
      <c r="Q772"/>
      <c r="R772"/>
      <c r="S772"/>
      <c r="T772"/>
      <c r="U772"/>
      <c r="V772"/>
      <c r="W772"/>
    </row>
    <row r="773" spans="16:23" ht="15.75">
      <c r="P773"/>
      <c r="Q773"/>
      <c r="R773"/>
      <c r="S773"/>
      <c r="T773"/>
      <c r="U773"/>
      <c r="V773"/>
      <c r="W773"/>
    </row>
    <row r="774" spans="16:23" ht="15.75">
      <c r="P774"/>
      <c r="Q774"/>
      <c r="R774"/>
      <c r="S774"/>
      <c r="T774"/>
      <c r="U774"/>
      <c r="V774"/>
      <c r="W774"/>
    </row>
    <row r="775" spans="16:23" ht="15.75">
      <c r="P775"/>
      <c r="Q775"/>
      <c r="R775"/>
      <c r="S775"/>
      <c r="T775"/>
      <c r="U775"/>
      <c r="V775"/>
      <c r="W775"/>
    </row>
    <row r="776" spans="16:23" ht="15.75">
      <c r="P776"/>
      <c r="Q776"/>
      <c r="R776"/>
      <c r="S776"/>
      <c r="T776"/>
      <c r="U776"/>
      <c r="V776"/>
      <c r="W776"/>
    </row>
    <row r="777" spans="16:23" ht="15.75">
      <c r="P777"/>
      <c r="Q777"/>
      <c r="R777"/>
      <c r="S777"/>
      <c r="T777"/>
      <c r="U777"/>
      <c r="V777"/>
      <c r="W777"/>
    </row>
    <row r="778" spans="16:23" ht="15.75">
      <c r="P778"/>
      <c r="Q778"/>
      <c r="R778"/>
      <c r="S778"/>
      <c r="T778"/>
      <c r="U778"/>
      <c r="V778"/>
      <c r="W778"/>
    </row>
    <row r="779" spans="16:23" ht="15.75">
      <c r="P779"/>
      <c r="Q779"/>
      <c r="R779"/>
      <c r="S779"/>
      <c r="T779"/>
      <c r="U779"/>
      <c r="V779"/>
      <c r="W779"/>
    </row>
    <row r="780" spans="16:23" ht="15.75">
      <c r="P780"/>
      <c r="Q780"/>
      <c r="R780"/>
      <c r="S780"/>
      <c r="T780"/>
      <c r="U780"/>
      <c r="V780"/>
      <c r="W780"/>
    </row>
    <row r="781" spans="16:23" ht="15.75">
      <c r="P781"/>
      <c r="Q781"/>
      <c r="R781"/>
      <c r="S781"/>
      <c r="T781"/>
      <c r="U781"/>
      <c r="V781"/>
      <c r="W781"/>
    </row>
    <row r="782" spans="16:23" ht="15.75">
      <c r="P782"/>
      <c r="Q782"/>
      <c r="R782"/>
      <c r="S782"/>
      <c r="T782"/>
      <c r="U782"/>
      <c r="V782"/>
      <c r="W782"/>
    </row>
    <row r="783" spans="16:23" ht="15.75">
      <c r="P783"/>
      <c r="Q783"/>
      <c r="R783"/>
      <c r="S783"/>
      <c r="T783"/>
      <c r="U783"/>
      <c r="V783"/>
      <c r="W783"/>
    </row>
    <row r="784" spans="16:23" ht="15.75">
      <c r="P784"/>
      <c r="Q784"/>
      <c r="R784"/>
      <c r="S784"/>
      <c r="T784"/>
      <c r="U784"/>
      <c r="V784"/>
      <c r="W784"/>
    </row>
    <row r="785" spans="16:23" ht="15.75">
      <c r="P785"/>
      <c r="Q785"/>
      <c r="R785"/>
      <c r="S785"/>
      <c r="T785"/>
      <c r="U785"/>
      <c r="V785"/>
      <c r="W785"/>
    </row>
    <row r="786" spans="16:23" ht="15.75">
      <c r="P786"/>
      <c r="Q786"/>
      <c r="R786"/>
      <c r="S786"/>
      <c r="T786"/>
      <c r="U786"/>
      <c r="V786"/>
      <c r="W786"/>
    </row>
    <row r="787" spans="16:23" ht="15.75">
      <c r="P787"/>
      <c r="Q787"/>
      <c r="R787"/>
      <c r="S787"/>
      <c r="T787"/>
      <c r="U787"/>
      <c r="V787"/>
      <c r="W787"/>
    </row>
    <row r="788" spans="16:23" ht="15.75">
      <c r="P788"/>
      <c r="Q788"/>
      <c r="R788"/>
      <c r="S788"/>
      <c r="T788"/>
      <c r="U788"/>
      <c r="V788"/>
      <c r="W788"/>
    </row>
    <row r="789" spans="16:23" ht="15.75">
      <c r="P789"/>
      <c r="Q789"/>
      <c r="R789"/>
      <c r="S789"/>
      <c r="T789"/>
      <c r="U789"/>
      <c r="V789"/>
      <c r="W789"/>
    </row>
    <row r="790" spans="16:23" ht="15.75">
      <c r="P790"/>
      <c r="Q790"/>
      <c r="R790"/>
      <c r="S790"/>
      <c r="T790"/>
      <c r="U790"/>
      <c r="V790"/>
      <c r="W790"/>
    </row>
    <row r="791" spans="16:23" ht="15.75">
      <c r="P791"/>
      <c r="Q791"/>
      <c r="R791"/>
      <c r="S791"/>
      <c r="T791"/>
      <c r="U791"/>
      <c r="V791"/>
      <c r="W791"/>
    </row>
    <row r="792" spans="16:23" ht="15.75">
      <c r="P792"/>
      <c r="Q792"/>
      <c r="R792"/>
      <c r="S792"/>
      <c r="T792"/>
      <c r="U792"/>
      <c r="V792"/>
      <c r="W792"/>
    </row>
    <row r="793" spans="16:23" ht="15.75">
      <c r="P793"/>
      <c r="Q793"/>
      <c r="R793"/>
      <c r="S793"/>
      <c r="T793"/>
      <c r="U793"/>
      <c r="V793"/>
      <c r="W793"/>
    </row>
    <row r="794" spans="16:23" ht="15.75">
      <c r="P794"/>
      <c r="Q794"/>
      <c r="R794"/>
      <c r="S794"/>
      <c r="T794"/>
      <c r="U794"/>
      <c r="V794"/>
      <c r="W794"/>
    </row>
    <row r="795" spans="16:23" ht="15.75">
      <c r="P795"/>
      <c r="Q795"/>
      <c r="R795"/>
      <c r="S795"/>
      <c r="T795"/>
      <c r="U795"/>
      <c r="V795"/>
      <c r="W795"/>
    </row>
    <row r="796" spans="16:23" ht="15.75">
      <c r="P796"/>
      <c r="Q796"/>
      <c r="R796"/>
      <c r="S796"/>
      <c r="T796"/>
      <c r="U796"/>
      <c r="V796"/>
      <c r="W796"/>
    </row>
    <row r="797" spans="16:23" ht="15.75">
      <c r="P797"/>
      <c r="Q797"/>
      <c r="R797"/>
      <c r="S797"/>
      <c r="T797"/>
      <c r="U797"/>
      <c r="V797"/>
      <c r="W797"/>
    </row>
    <row r="798" spans="16:23" ht="15.75">
      <c r="P798"/>
      <c r="Q798"/>
      <c r="R798"/>
      <c r="S798"/>
      <c r="T798"/>
      <c r="U798"/>
      <c r="V798"/>
      <c r="W798"/>
    </row>
    <row r="799" spans="16:23" ht="15.75">
      <c r="P799"/>
      <c r="Q799"/>
      <c r="R799"/>
      <c r="S799"/>
      <c r="T799"/>
      <c r="U799"/>
      <c r="V799"/>
      <c r="W799"/>
    </row>
    <row r="800" spans="16:23" ht="15.75">
      <c r="P800"/>
      <c r="Q800"/>
      <c r="R800"/>
      <c r="S800"/>
      <c r="T800"/>
      <c r="U800"/>
      <c r="V800"/>
      <c r="W800"/>
    </row>
    <row r="801" spans="16:23" ht="15.75">
      <c r="P801"/>
      <c r="Q801"/>
      <c r="R801"/>
      <c r="S801"/>
      <c r="T801"/>
      <c r="U801"/>
      <c r="V801"/>
      <c r="W801"/>
    </row>
    <row r="802" spans="16:23" ht="15.75">
      <c r="P802"/>
      <c r="Q802"/>
      <c r="R802"/>
      <c r="S802"/>
      <c r="T802"/>
      <c r="U802"/>
      <c r="V802"/>
      <c r="W802"/>
    </row>
    <row r="803" spans="16:23" ht="15.75">
      <c r="P803"/>
      <c r="Q803"/>
      <c r="R803"/>
      <c r="S803"/>
      <c r="T803"/>
      <c r="U803"/>
      <c r="V803"/>
      <c r="W803"/>
    </row>
    <row r="804" spans="16:23" ht="15.75">
      <c r="P804"/>
      <c r="Q804"/>
      <c r="R804"/>
      <c r="S804"/>
      <c r="T804"/>
      <c r="U804"/>
      <c r="V804"/>
      <c r="W804"/>
    </row>
    <row r="805" spans="16:23" ht="15.75">
      <c r="P805"/>
      <c r="Q805"/>
      <c r="R805"/>
      <c r="S805"/>
      <c r="T805"/>
      <c r="U805"/>
      <c r="V805"/>
      <c r="W805"/>
    </row>
    <row r="806" spans="16:23" ht="15.75">
      <c r="P806"/>
      <c r="Q806"/>
      <c r="R806"/>
      <c r="S806"/>
      <c r="T806"/>
      <c r="U806"/>
      <c r="V806"/>
      <c r="W806"/>
    </row>
    <row r="807" spans="16:23" ht="15.75">
      <c r="P807"/>
      <c r="Q807"/>
      <c r="R807"/>
      <c r="S807"/>
      <c r="T807"/>
      <c r="U807"/>
      <c r="V807"/>
      <c r="W807"/>
    </row>
    <row r="808" spans="16:23" ht="15.75">
      <c r="P808"/>
      <c r="Q808"/>
      <c r="R808"/>
      <c r="S808"/>
      <c r="T808"/>
      <c r="U808"/>
      <c r="V808"/>
      <c r="W808"/>
    </row>
    <row r="809" spans="16:23" ht="15.75">
      <c r="P809"/>
      <c r="Q809"/>
      <c r="R809"/>
      <c r="S809"/>
      <c r="T809"/>
      <c r="U809"/>
      <c r="V809"/>
      <c r="W809"/>
    </row>
    <row r="810" spans="16:23" ht="15.75">
      <c r="P810"/>
      <c r="Q810"/>
      <c r="R810"/>
      <c r="S810"/>
      <c r="T810"/>
      <c r="U810"/>
      <c r="V810"/>
      <c r="W810"/>
    </row>
    <row r="811" spans="16:23" ht="15.75">
      <c r="P811"/>
      <c r="Q811"/>
      <c r="R811"/>
      <c r="S811"/>
      <c r="T811"/>
      <c r="U811"/>
      <c r="V811"/>
      <c r="W811"/>
    </row>
    <row r="812" spans="16:23" ht="15.75">
      <c r="P812"/>
      <c r="Q812"/>
      <c r="R812"/>
      <c r="S812"/>
      <c r="T812"/>
      <c r="U812"/>
      <c r="V812"/>
      <c r="W812"/>
    </row>
    <row r="813" spans="16:23" ht="15.75">
      <c r="P813"/>
      <c r="Q813"/>
      <c r="R813"/>
      <c r="S813"/>
      <c r="T813"/>
      <c r="U813"/>
      <c r="V813"/>
      <c r="W813"/>
    </row>
    <row r="814" spans="16:23" ht="15.75">
      <c r="P814"/>
      <c r="Q814"/>
      <c r="R814"/>
      <c r="S814"/>
      <c r="T814"/>
      <c r="U814"/>
      <c r="V814"/>
      <c r="W814"/>
    </row>
    <row r="815" spans="16:23" ht="15.75">
      <c r="P815"/>
      <c r="Q815"/>
      <c r="R815"/>
      <c r="S815"/>
      <c r="T815"/>
      <c r="U815"/>
      <c r="V815"/>
      <c r="W815"/>
    </row>
    <row r="816" spans="16:23" ht="15.75">
      <c r="P816"/>
      <c r="Q816"/>
      <c r="R816"/>
      <c r="S816"/>
      <c r="T816"/>
      <c r="U816"/>
      <c r="V816"/>
      <c r="W816"/>
    </row>
    <row r="817" spans="16:23" ht="15.75">
      <c r="P817"/>
      <c r="Q817"/>
      <c r="R817"/>
      <c r="S817"/>
      <c r="T817"/>
      <c r="U817"/>
      <c r="V817"/>
      <c r="W817"/>
    </row>
    <row r="818" spans="16:23" ht="15.75">
      <c r="P818"/>
      <c r="Q818"/>
      <c r="R818"/>
      <c r="S818"/>
      <c r="T818"/>
      <c r="U818"/>
      <c r="V818"/>
      <c r="W818"/>
    </row>
    <row r="819" spans="16:23" ht="15.75">
      <c r="P819"/>
      <c r="Q819"/>
      <c r="R819"/>
      <c r="S819"/>
      <c r="T819"/>
      <c r="U819"/>
      <c r="V819"/>
      <c r="W819"/>
    </row>
    <row r="820" spans="16:23" ht="15.75">
      <c r="P820"/>
      <c r="Q820"/>
      <c r="R820"/>
      <c r="S820"/>
      <c r="T820"/>
      <c r="U820"/>
      <c r="V820"/>
      <c r="W820"/>
    </row>
    <row r="821" spans="16:23" ht="15.75">
      <c r="P821"/>
      <c r="Q821"/>
      <c r="R821"/>
      <c r="S821"/>
      <c r="T821"/>
      <c r="U821"/>
      <c r="V821"/>
      <c r="W821"/>
    </row>
    <row r="822" spans="16:23" ht="15.75">
      <c r="P822"/>
      <c r="Q822"/>
      <c r="R822"/>
      <c r="S822"/>
      <c r="T822"/>
      <c r="U822"/>
      <c r="V822"/>
      <c r="W822"/>
    </row>
    <row r="823" spans="16:23" ht="15.75">
      <c r="P823"/>
      <c r="Q823"/>
      <c r="R823"/>
      <c r="S823"/>
      <c r="T823"/>
      <c r="U823"/>
      <c r="V823"/>
      <c r="W823"/>
    </row>
    <row r="824" spans="16:23" ht="15.75">
      <c r="P824"/>
      <c r="Q824"/>
      <c r="R824"/>
      <c r="S824"/>
      <c r="T824"/>
      <c r="U824"/>
      <c r="V824"/>
      <c r="W824"/>
    </row>
    <row r="825" spans="16:23" ht="15.75">
      <c r="P825"/>
      <c r="Q825"/>
      <c r="R825"/>
      <c r="S825"/>
      <c r="T825"/>
      <c r="U825"/>
      <c r="V825"/>
      <c r="W825"/>
    </row>
    <row r="826" spans="16:23" ht="15.75">
      <c r="P826"/>
      <c r="Q826"/>
      <c r="R826"/>
      <c r="S826"/>
      <c r="T826"/>
      <c r="U826"/>
      <c r="V826"/>
      <c r="W826"/>
    </row>
    <row r="827" spans="16:23" ht="15.75">
      <c r="P827"/>
      <c r="Q827"/>
      <c r="R827"/>
      <c r="S827"/>
      <c r="T827"/>
      <c r="U827"/>
      <c r="V827"/>
      <c r="W827"/>
    </row>
    <row r="828" spans="16:23" ht="15.75">
      <c r="P828"/>
      <c r="Q828"/>
      <c r="R828"/>
      <c r="S828"/>
      <c r="T828"/>
      <c r="U828"/>
      <c r="V828"/>
      <c r="W828"/>
    </row>
    <row r="829" spans="16:23" ht="15.75">
      <c r="P829"/>
      <c r="Q829"/>
      <c r="R829"/>
      <c r="S829"/>
      <c r="T829"/>
      <c r="U829"/>
      <c r="V829"/>
      <c r="W829"/>
    </row>
    <row r="830" spans="16:23" ht="15.75">
      <c r="P830"/>
      <c r="Q830"/>
      <c r="R830"/>
      <c r="S830"/>
      <c r="T830"/>
      <c r="U830"/>
      <c r="V830"/>
      <c r="W830"/>
    </row>
    <row r="831" spans="16:23" ht="15.75">
      <c r="P831"/>
      <c r="Q831"/>
      <c r="R831"/>
      <c r="S831"/>
      <c r="T831"/>
      <c r="U831"/>
      <c r="V831"/>
      <c r="W831"/>
    </row>
    <row r="832" spans="16:23" ht="15.75">
      <c r="P832"/>
      <c r="Q832"/>
      <c r="R832"/>
      <c r="S832"/>
      <c r="T832"/>
      <c r="U832"/>
      <c r="V832"/>
      <c r="W832"/>
    </row>
    <row r="833" spans="16:23" ht="15.75">
      <c r="P833"/>
      <c r="Q833"/>
      <c r="R833"/>
      <c r="S833"/>
      <c r="T833"/>
      <c r="U833"/>
      <c r="V833"/>
      <c r="W833"/>
    </row>
    <row r="834" spans="16:23" ht="15.75">
      <c r="P834"/>
      <c r="Q834"/>
      <c r="R834"/>
      <c r="S834"/>
      <c r="T834"/>
      <c r="U834"/>
      <c r="V834"/>
      <c r="W834"/>
    </row>
    <row r="835" spans="16:23" ht="15.75">
      <c r="P835"/>
      <c r="Q835"/>
      <c r="R835"/>
      <c r="S835"/>
      <c r="T835"/>
      <c r="U835"/>
      <c r="V835"/>
      <c r="W835"/>
    </row>
    <row r="836" spans="16:23" ht="15.75">
      <c r="P836"/>
      <c r="Q836"/>
      <c r="R836"/>
      <c r="S836"/>
      <c r="T836"/>
      <c r="U836"/>
      <c r="V836"/>
      <c r="W836"/>
    </row>
    <row r="837" spans="16:23" ht="15.75">
      <c r="P837"/>
      <c r="Q837"/>
      <c r="R837"/>
      <c r="S837"/>
      <c r="T837"/>
      <c r="U837"/>
      <c r="V837"/>
      <c r="W837"/>
    </row>
    <row r="838" spans="16:23" ht="15.75">
      <c r="P838"/>
      <c r="Q838"/>
      <c r="R838"/>
      <c r="S838"/>
      <c r="T838"/>
      <c r="U838"/>
      <c r="V838"/>
      <c r="W838"/>
    </row>
    <row r="839" spans="16:23" ht="15.75">
      <c r="P839"/>
      <c r="Q839"/>
      <c r="R839"/>
      <c r="S839"/>
      <c r="T839"/>
      <c r="U839"/>
      <c r="V839"/>
      <c r="W839"/>
    </row>
    <row r="840" spans="16:23" ht="15.75">
      <c r="P840"/>
      <c r="Q840"/>
      <c r="R840"/>
      <c r="S840"/>
      <c r="T840"/>
      <c r="U840"/>
      <c r="V840"/>
      <c r="W840"/>
    </row>
    <row r="841" spans="16:23" ht="15.75">
      <c r="P841"/>
      <c r="Q841"/>
      <c r="R841"/>
      <c r="S841"/>
      <c r="T841"/>
      <c r="U841"/>
      <c r="V841"/>
      <c r="W841"/>
    </row>
    <row r="842" spans="16:23" ht="15.75">
      <c r="P842"/>
      <c r="Q842"/>
      <c r="R842"/>
      <c r="S842"/>
      <c r="T842"/>
      <c r="U842"/>
      <c r="V842"/>
      <c r="W842"/>
    </row>
    <row r="843" spans="16:23" ht="15.75">
      <c r="P843"/>
      <c r="Q843"/>
      <c r="R843"/>
      <c r="S843"/>
      <c r="T843"/>
      <c r="U843"/>
      <c r="V843"/>
      <c r="W843"/>
    </row>
    <row r="844" spans="16:23" ht="15.75">
      <c r="P844"/>
      <c r="Q844"/>
      <c r="R844"/>
      <c r="S844"/>
      <c r="T844"/>
      <c r="U844"/>
      <c r="V844"/>
      <c r="W844"/>
    </row>
    <row r="845" spans="16:23" ht="15.75">
      <c r="P845"/>
      <c r="Q845"/>
      <c r="R845"/>
      <c r="S845"/>
      <c r="T845"/>
      <c r="U845"/>
      <c r="V845"/>
      <c r="W845"/>
    </row>
    <row r="846" spans="16:23" ht="15.75">
      <c r="P846"/>
      <c r="Q846"/>
      <c r="R846"/>
      <c r="S846"/>
      <c r="T846"/>
      <c r="U846"/>
      <c r="V846"/>
      <c r="W846"/>
    </row>
    <row r="847" spans="16:23" ht="15.75">
      <c r="P847"/>
      <c r="Q847"/>
      <c r="R847"/>
      <c r="S847"/>
      <c r="T847"/>
      <c r="U847"/>
      <c r="V847"/>
      <c r="W847"/>
    </row>
    <row r="848" spans="16:23" ht="15.75">
      <c r="P848"/>
      <c r="Q848"/>
      <c r="R848"/>
      <c r="S848"/>
      <c r="T848"/>
      <c r="U848"/>
      <c r="V848"/>
      <c r="W848"/>
    </row>
    <row r="849" spans="16:23" ht="15.75">
      <c r="P849"/>
      <c r="Q849"/>
      <c r="R849"/>
      <c r="S849"/>
      <c r="T849"/>
      <c r="U849"/>
      <c r="V849"/>
      <c r="W849"/>
    </row>
    <row r="850" spans="16:23" ht="15.75">
      <c r="P850"/>
      <c r="Q850"/>
      <c r="R850"/>
      <c r="S850"/>
      <c r="T850"/>
      <c r="U850"/>
      <c r="V850"/>
      <c r="W850"/>
    </row>
    <row r="851" spans="16:23" ht="15.75">
      <c r="P851"/>
      <c r="Q851"/>
      <c r="R851"/>
      <c r="S851"/>
      <c r="T851"/>
      <c r="U851"/>
      <c r="V851"/>
      <c r="W851"/>
    </row>
    <row r="852" spans="16:23" ht="15.75">
      <c r="P852"/>
      <c r="Q852"/>
      <c r="R852"/>
      <c r="S852"/>
      <c r="T852"/>
      <c r="U852"/>
      <c r="V852"/>
      <c r="W852"/>
    </row>
    <row r="853" spans="16:23" ht="15.75">
      <c r="P853"/>
      <c r="Q853"/>
      <c r="R853"/>
      <c r="S853"/>
      <c r="T853"/>
      <c r="U853"/>
      <c r="V853"/>
      <c r="W853"/>
    </row>
    <row r="854" spans="16:23" ht="15.75">
      <c r="P854"/>
      <c r="Q854"/>
      <c r="R854"/>
      <c r="S854"/>
      <c r="T854"/>
      <c r="U854"/>
      <c r="V854"/>
      <c r="W854"/>
    </row>
    <row r="855" spans="16:23" ht="15.75">
      <c r="P855"/>
      <c r="Q855"/>
      <c r="R855"/>
      <c r="S855"/>
      <c r="T855"/>
      <c r="U855"/>
      <c r="V855"/>
      <c r="W855"/>
    </row>
    <row r="856" spans="16:23" ht="15.75">
      <c r="P856"/>
      <c r="Q856"/>
      <c r="R856"/>
      <c r="S856"/>
      <c r="T856"/>
      <c r="U856"/>
      <c r="V856"/>
      <c r="W856"/>
    </row>
    <row r="857" spans="16:23" ht="15.75">
      <c r="P857"/>
      <c r="Q857"/>
      <c r="R857"/>
      <c r="S857"/>
      <c r="T857"/>
      <c r="U857"/>
      <c r="V857"/>
      <c r="W857"/>
    </row>
    <row r="858" spans="16:23" ht="15.75">
      <c r="P858"/>
      <c r="Q858"/>
      <c r="R858"/>
      <c r="S858"/>
      <c r="T858"/>
      <c r="U858"/>
      <c r="V858"/>
      <c r="W858"/>
    </row>
    <row r="859" spans="16:23" ht="15.75">
      <c r="P859"/>
      <c r="Q859"/>
      <c r="R859"/>
      <c r="S859"/>
      <c r="T859"/>
      <c r="U859"/>
      <c r="V859"/>
      <c r="W859"/>
    </row>
    <row r="860" spans="16:23" ht="15.75">
      <c r="P860"/>
      <c r="Q860"/>
      <c r="R860"/>
      <c r="S860"/>
      <c r="T860"/>
      <c r="U860"/>
      <c r="V860"/>
      <c r="W860"/>
    </row>
    <row r="861" spans="16:23" ht="15.75">
      <c r="P861"/>
      <c r="Q861"/>
      <c r="R861"/>
      <c r="S861"/>
      <c r="T861"/>
      <c r="U861"/>
      <c r="V861"/>
      <c r="W861"/>
    </row>
    <row r="862" spans="16:23" ht="15.75">
      <c r="P862"/>
      <c r="Q862"/>
      <c r="R862"/>
      <c r="S862"/>
      <c r="T862"/>
      <c r="U862"/>
      <c r="V862"/>
      <c r="W862"/>
    </row>
    <row r="863" spans="16:23" ht="15.75">
      <c r="P863"/>
      <c r="Q863"/>
      <c r="R863"/>
      <c r="S863"/>
      <c r="T863"/>
      <c r="U863"/>
      <c r="V863"/>
      <c r="W863"/>
    </row>
    <row r="864" spans="16:23" ht="15.75">
      <c r="P864"/>
      <c r="Q864"/>
      <c r="R864"/>
      <c r="S864"/>
      <c r="T864"/>
      <c r="U864"/>
      <c r="V864"/>
      <c r="W864"/>
    </row>
    <row r="865" spans="16:23" ht="15.75">
      <c r="P865"/>
      <c r="Q865"/>
      <c r="R865"/>
      <c r="S865"/>
      <c r="T865"/>
      <c r="U865"/>
      <c r="V865"/>
      <c r="W865"/>
    </row>
    <row r="866" spans="16:23" ht="15.75">
      <c r="P866"/>
      <c r="Q866"/>
      <c r="R866"/>
      <c r="S866"/>
      <c r="T866"/>
      <c r="U866"/>
      <c r="V866"/>
      <c r="W866"/>
    </row>
    <row r="867" spans="16:23" ht="15.75">
      <c r="P867"/>
      <c r="Q867"/>
      <c r="R867"/>
      <c r="S867"/>
      <c r="T867"/>
      <c r="U867"/>
      <c r="V867"/>
      <c r="W867"/>
    </row>
    <row r="868" spans="16:23" ht="15.75">
      <c r="P868"/>
      <c r="Q868"/>
      <c r="R868"/>
      <c r="S868"/>
      <c r="T868"/>
      <c r="U868"/>
      <c r="V868"/>
      <c r="W868"/>
    </row>
    <row r="869" spans="16:23" ht="15.75">
      <c r="P869"/>
      <c r="Q869"/>
      <c r="R869"/>
      <c r="S869"/>
      <c r="T869"/>
      <c r="U869"/>
      <c r="V869"/>
      <c r="W869"/>
    </row>
    <row r="870" spans="16:23" ht="15.75">
      <c r="P870"/>
      <c r="Q870"/>
      <c r="R870"/>
      <c r="S870"/>
      <c r="T870"/>
      <c r="U870"/>
      <c r="V870"/>
      <c r="W870"/>
    </row>
    <row r="871" spans="16:23" ht="15.75">
      <c r="P871"/>
      <c r="Q871"/>
      <c r="R871"/>
      <c r="S871"/>
      <c r="T871"/>
      <c r="U871"/>
      <c r="V871"/>
      <c r="W871"/>
    </row>
    <row r="872" spans="16:23" ht="15.75">
      <c r="P872"/>
      <c r="Q872"/>
      <c r="R872"/>
      <c r="S872"/>
      <c r="T872"/>
      <c r="U872"/>
      <c r="V872"/>
      <c r="W872"/>
    </row>
    <row r="873" spans="16:23" ht="15.75">
      <c r="P873"/>
      <c r="Q873"/>
      <c r="R873"/>
      <c r="S873"/>
      <c r="T873"/>
      <c r="U873"/>
      <c r="V873"/>
      <c r="W873"/>
    </row>
    <row r="874" spans="16:23" ht="15.75">
      <c r="P874"/>
      <c r="Q874"/>
      <c r="R874"/>
      <c r="S874"/>
      <c r="T874"/>
      <c r="U874"/>
      <c r="V874"/>
      <c r="W874"/>
    </row>
    <row r="875" spans="16:23" ht="15.75">
      <c r="P875"/>
      <c r="Q875"/>
      <c r="R875"/>
      <c r="S875"/>
      <c r="T875"/>
      <c r="U875"/>
      <c r="V875"/>
      <c r="W875"/>
    </row>
    <row r="876" spans="16:23" ht="15.75">
      <c r="P876"/>
      <c r="Q876"/>
      <c r="R876"/>
      <c r="S876"/>
      <c r="T876"/>
      <c r="U876"/>
      <c r="V876"/>
      <c r="W876"/>
    </row>
    <row r="877" spans="16:23" ht="15.75">
      <c r="P877"/>
      <c r="Q877"/>
      <c r="R877"/>
      <c r="S877"/>
      <c r="T877"/>
      <c r="U877"/>
      <c r="V877"/>
      <c r="W877"/>
    </row>
    <row r="878" spans="16:23" ht="15.75">
      <c r="P878"/>
      <c r="Q878"/>
      <c r="R878"/>
      <c r="S878"/>
      <c r="T878"/>
      <c r="U878"/>
      <c r="V878"/>
      <c r="W878"/>
    </row>
    <row r="879" spans="16:23" ht="15.75">
      <c r="P879"/>
      <c r="Q879"/>
      <c r="R879"/>
      <c r="S879"/>
      <c r="T879"/>
      <c r="U879"/>
      <c r="V879"/>
      <c r="W879"/>
    </row>
    <row r="880" spans="16:23" ht="15.75">
      <c r="P880"/>
      <c r="Q880"/>
      <c r="R880"/>
      <c r="S880"/>
      <c r="T880"/>
      <c r="U880"/>
      <c r="V880"/>
      <c r="W880"/>
    </row>
    <row r="881" spans="16:23" ht="15.75">
      <c r="P881"/>
      <c r="Q881"/>
      <c r="R881"/>
      <c r="S881"/>
      <c r="T881"/>
      <c r="U881"/>
      <c r="V881"/>
      <c r="W881"/>
    </row>
    <row r="882" spans="16:23" ht="15.75">
      <c r="P882"/>
      <c r="Q882"/>
      <c r="R882"/>
      <c r="S882"/>
      <c r="T882"/>
      <c r="U882"/>
      <c r="V882"/>
      <c r="W882"/>
    </row>
    <row r="883" spans="16:23" ht="15.75">
      <c r="P883"/>
      <c r="Q883"/>
      <c r="R883"/>
      <c r="S883"/>
      <c r="T883"/>
      <c r="U883"/>
      <c r="V883"/>
      <c r="W883"/>
    </row>
    <row r="884" spans="16:23" ht="15.75">
      <c r="P884"/>
      <c r="Q884"/>
      <c r="R884"/>
      <c r="S884"/>
      <c r="T884"/>
      <c r="U884"/>
      <c r="V884"/>
      <c r="W884"/>
    </row>
    <row r="885" spans="16:23" ht="15.75">
      <c r="P885"/>
      <c r="Q885"/>
      <c r="R885"/>
      <c r="S885"/>
      <c r="T885"/>
      <c r="U885"/>
      <c r="V885"/>
      <c r="W885"/>
    </row>
    <row r="886" spans="16:23" ht="15.75">
      <c r="P886"/>
      <c r="Q886"/>
      <c r="R886"/>
      <c r="S886"/>
      <c r="T886"/>
      <c r="U886"/>
      <c r="V886"/>
      <c r="W886"/>
    </row>
    <row r="887" spans="16:23" ht="15.75">
      <c r="P887"/>
      <c r="Q887"/>
      <c r="R887"/>
      <c r="S887"/>
      <c r="T887"/>
      <c r="U887"/>
      <c r="V887"/>
      <c r="W887"/>
    </row>
    <row r="888" spans="16:23" ht="15.75">
      <c r="P888"/>
      <c r="Q888"/>
      <c r="R888"/>
      <c r="S888"/>
      <c r="T888"/>
      <c r="U888"/>
      <c r="V888"/>
      <c r="W888"/>
    </row>
    <row r="889" spans="16:23" ht="15.75">
      <c r="P889"/>
      <c r="Q889"/>
      <c r="R889"/>
      <c r="S889"/>
      <c r="T889"/>
      <c r="U889"/>
      <c r="V889"/>
      <c r="W889"/>
    </row>
    <row r="890" spans="16:23" ht="15.75">
      <c r="P890"/>
      <c r="Q890"/>
      <c r="R890"/>
      <c r="S890"/>
      <c r="T890"/>
      <c r="U890"/>
      <c r="V890"/>
      <c r="W890"/>
    </row>
    <row r="891" spans="16:23" ht="15.75">
      <c r="P891"/>
      <c r="Q891"/>
      <c r="R891"/>
      <c r="S891"/>
      <c r="T891"/>
      <c r="U891"/>
      <c r="V891"/>
      <c r="W891"/>
    </row>
    <row r="892" spans="16:23" ht="15.75">
      <c r="P892"/>
      <c r="Q892"/>
      <c r="R892"/>
      <c r="S892"/>
      <c r="T892"/>
      <c r="U892"/>
      <c r="V892"/>
      <c r="W892"/>
    </row>
    <row r="893" spans="16:23" ht="15.75">
      <c r="P893"/>
      <c r="Q893"/>
      <c r="R893"/>
      <c r="S893"/>
      <c r="T893"/>
      <c r="U893"/>
      <c r="V893"/>
      <c r="W893"/>
    </row>
    <row r="894" spans="16:23" ht="15.75">
      <c r="P894"/>
      <c r="Q894"/>
      <c r="R894"/>
      <c r="S894"/>
      <c r="T894"/>
      <c r="U894"/>
      <c r="V894"/>
      <c r="W894"/>
    </row>
    <row r="895" spans="16:23" ht="15.75">
      <c r="P895"/>
      <c r="Q895"/>
      <c r="R895"/>
      <c r="S895"/>
      <c r="T895"/>
      <c r="U895"/>
      <c r="V895"/>
      <c r="W895"/>
    </row>
    <row r="896" spans="16:23" ht="15.75">
      <c r="P896"/>
      <c r="Q896"/>
      <c r="R896"/>
      <c r="S896"/>
      <c r="T896"/>
      <c r="U896"/>
      <c r="V896"/>
      <c r="W896"/>
    </row>
    <row r="897" spans="16:23" ht="15.75">
      <c r="P897"/>
      <c r="Q897"/>
      <c r="R897"/>
      <c r="S897"/>
      <c r="T897"/>
      <c r="U897"/>
      <c r="V897"/>
      <c r="W897"/>
    </row>
    <row r="898" spans="16:23" ht="15.75">
      <c r="P898"/>
      <c r="Q898"/>
      <c r="R898"/>
      <c r="S898"/>
      <c r="T898"/>
      <c r="U898"/>
      <c r="V898"/>
      <c r="W898"/>
    </row>
    <row r="899" spans="16:23" ht="15.75">
      <c r="P899"/>
      <c r="Q899"/>
      <c r="R899"/>
      <c r="S899"/>
      <c r="T899"/>
      <c r="U899"/>
      <c r="V899"/>
      <c r="W899"/>
    </row>
    <row r="900" spans="16:23" ht="15.75">
      <c r="P900"/>
      <c r="Q900"/>
      <c r="R900"/>
      <c r="S900"/>
      <c r="T900"/>
      <c r="U900"/>
      <c r="V900"/>
      <c r="W900"/>
    </row>
    <row r="901" spans="16:23" ht="15.75">
      <c r="P901"/>
      <c r="Q901"/>
      <c r="R901"/>
      <c r="S901"/>
      <c r="T901"/>
      <c r="U901"/>
      <c r="V901"/>
      <c r="W901"/>
    </row>
    <row r="902" spans="16:23" ht="15.75">
      <c r="P902"/>
      <c r="Q902"/>
      <c r="R902"/>
      <c r="S902"/>
      <c r="T902"/>
      <c r="U902"/>
      <c r="V902"/>
      <c r="W902"/>
    </row>
    <row r="903" spans="16:23" ht="15.75">
      <c r="P903"/>
      <c r="Q903"/>
      <c r="R903"/>
      <c r="S903"/>
      <c r="T903"/>
      <c r="U903"/>
      <c r="V903"/>
      <c r="W903"/>
    </row>
    <row r="904" spans="16:23" ht="15.75">
      <c r="P904"/>
      <c r="Q904"/>
      <c r="R904"/>
      <c r="S904"/>
      <c r="T904"/>
      <c r="U904"/>
      <c r="V904"/>
      <c r="W904"/>
    </row>
    <row r="905" spans="16:23" ht="15.75">
      <c r="P905"/>
      <c r="Q905"/>
      <c r="R905"/>
      <c r="S905"/>
      <c r="T905"/>
      <c r="U905"/>
      <c r="V905"/>
      <c r="W905"/>
    </row>
    <row r="906" spans="16:23" ht="15.75">
      <c r="P906"/>
      <c r="Q906"/>
      <c r="R906"/>
      <c r="S906"/>
      <c r="T906"/>
      <c r="U906"/>
      <c r="V906"/>
      <c r="W906"/>
    </row>
    <row r="907" spans="16:23" ht="15.75">
      <c r="P907"/>
      <c r="Q907"/>
      <c r="R907"/>
      <c r="S907"/>
      <c r="T907"/>
      <c r="U907"/>
      <c r="V907"/>
      <c r="W907"/>
    </row>
    <row r="908" spans="16:23" ht="15.75">
      <c r="P908"/>
      <c r="Q908"/>
      <c r="R908"/>
      <c r="S908"/>
      <c r="T908"/>
      <c r="U908"/>
      <c r="V908"/>
      <c r="W908"/>
    </row>
    <row r="909" spans="16:23" ht="15.75">
      <c r="P909"/>
      <c r="Q909"/>
      <c r="R909"/>
      <c r="S909"/>
      <c r="T909"/>
      <c r="U909"/>
      <c r="V909"/>
      <c r="W909"/>
    </row>
    <row r="910" spans="16:23" ht="15.75">
      <c r="P910"/>
      <c r="Q910"/>
      <c r="R910"/>
      <c r="S910"/>
      <c r="T910"/>
      <c r="U910"/>
      <c r="V910"/>
      <c r="W910"/>
    </row>
    <row r="911" spans="16:23" ht="15.75">
      <c r="P911"/>
      <c r="Q911"/>
      <c r="R911"/>
      <c r="S911"/>
      <c r="T911"/>
      <c r="U911"/>
      <c r="V911"/>
      <c r="W911"/>
    </row>
    <row r="912" spans="16:23" ht="15.75">
      <c r="P912"/>
      <c r="Q912"/>
      <c r="R912"/>
      <c r="S912"/>
      <c r="T912"/>
      <c r="U912"/>
      <c r="V912"/>
      <c r="W912"/>
    </row>
    <row r="913" spans="16:23" ht="15.75">
      <c r="P913"/>
      <c r="Q913"/>
      <c r="R913"/>
      <c r="S913"/>
      <c r="T913"/>
      <c r="U913"/>
      <c r="V913"/>
      <c r="W913"/>
    </row>
    <row r="914" spans="16:23" ht="15.75">
      <c r="P914"/>
      <c r="Q914"/>
      <c r="R914"/>
      <c r="S914"/>
      <c r="T914"/>
      <c r="U914"/>
      <c r="V914"/>
      <c r="W914"/>
    </row>
    <row r="915" spans="16:23" ht="15.75">
      <c r="P915"/>
      <c r="Q915"/>
      <c r="R915"/>
      <c r="S915"/>
      <c r="T915"/>
      <c r="U915"/>
      <c r="V915"/>
      <c r="W915"/>
    </row>
    <row r="916" spans="16:23" ht="15.75">
      <c r="P916"/>
      <c r="Q916"/>
      <c r="R916"/>
      <c r="S916"/>
      <c r="T916"/>
      <c r="U916"/>
      <c r="V916"/>
      <c r="W916"/>
    </row>
    <row r="917" spans="16:23" ht="15.75">
      <c r="P917"/>
      <c r="Q917"/>
      <c r="R917"/>
      <c r="S917"/>
      <c r="T917"/>
      <c r="U917"/>
      <c r="V917"/>
      <c r="W917"/>
    </row>
    <row r="918" spans="16:23" ht="15.75">
      <c r="P918"/>
      <c r="Q918"/>
      <c r="R918"/>
      <c r="S918"/>
      <c r="T918"/>
      <c r="U918"/>
      <c r="V918"/>
      <c r="W918"/>
    </row>
    <row r="919" spans="16:23" ht="15.75">
      <c r="P919"/>
      <c r="Q919"/>
      <c r="R919"/>
      <c r="S919"/>
      <c r="T919"/>
      <c r="U919"/>
      <c r="V919"/>
      <c r="W919"/>
    </row>
    <row r="920" spans="16:23" ht="15.75">
      <c r="P920"/>
      <c r="Q920"/>
      <c r="R920"/>
      <c r="S920"/>
      <c r="T920"/>
      <c r="U920"/>
      <c r="V920"/>
      <c r="W920"/>
    </row>
    <row r="921" spans="16:23" ht="15.75">
      <c r="P921"/>
      <c r="Q921"/>
      <c r="R921"/>
      <c r="S921"/>
      <c r="T921"/>
      <c r="U921"/>
      <c r="V921"/>
      <c r="W921"/>
    </row>
    <row r="922" spans="16:23" ht="15.75">
      <c r="P922"/>
      <c r="Q922"/>
      <c r="R922"/>
      <c r="S922"/>
      <c r="T922"/>
      <c r="U922"/>
      <c r="V922"/>
      <c r="W922"/>
    </row>
    <row r="923" spans="16:23" ht="15.75">
      <c r="P923"/>
      <c r="Q923"/>
      <c r="R923"/>
      <c r="S923"/>
      <c r="T923"/>
      <c r="U923"/>
      <c r="V923"/>
      <c r="W923"/>
    </row>
    <row r="924" spans="16:23" ht="15.75">
      <c r="P924"/>
      <c r="Q924"/>
      <c r="R924"/>
      <c r="S924"/>
      <c r="T924"/>
      <c r="U924"/>
      <c r="V924"/>
      <c r="W924"/>
    </row>
    <row r="925" spans="16:23" ht="15.75">
      <c r="P925"/>
      <c r="Q925"/>
      <c r="R925"/>
      <c r="S925"/>
      <c r="T925"/>
      <c r="U925"/>
      <c r="V925"/>
      <c r="W925"/>
    </row>
    <row r="926" spans="16:23" ht="15.75">
      <c r="P926"/>
      <c r="Q926"/>
      <c r="R926"/>
      <c r="S926"/>
      <c r="T926"/>
      <c r="U926"/>
      <c r="V926"/>
      <c r="W926"/>
    </row>
    <row r="927" spans="16:23" ht="15.75">
      <c r="P927"/>
      <c r="Q927"/>
      <c r="R927"/>
      <c r="S927"/>
      <c r="T927"/>
      <c r="U927"/>
      <c r="V927"/>
      <c r="W927"/>
    </row>
    <row r="928" spans="16:23" ht="15.75">
      <c r="P928"/>
      <c r="Q928"/>
      <c r="R928"/>
      <c r="S928"/>
      <c r="T928"/>
      <c r="U928"/>
      <c r="V928"/>
      <c r="W928"/>
    </row>
    <row r="929" spans="16:23" ht="15.75">
      <c r="P929"/>
      <c r="Q929"/>
      <c r="R929"/>
      <c r="S929"/>
      <c r="T929"/>
      <c r="U929"/>
      <c r="V929"/>
      <c r="W929"/>
    </row>
    <row r="930" spans="16:23" ht="15.75">
      <c r="P930"/>
      <c r="Q930"/>
      <c r="R930"/>
      <c r="S930"/>
      <c r="T930"/>
      <c r="U930"/>
      <c r="V930"/>
      <c r="W930"/>
    </row>
    <row r="931" spans="16:23" ht="15.75">
      <c r="P931"/>
      <c r="Q931"/>
      <c r="R931"/>
      <c r="S931"/>
      <c r="T931"/>
      <c r="U931"/>
      <c r="V931"/>
      <c r="W931"/>
    </row>
    <row r="932" spans="16:23" ht="15.75">
      <c r="P932"/>
      <c r="Q932"/>
      <c r="R932"/>
      <c r="S932"/>
      <c r="T932"/>
      <c r="U932"/>
      <c r="V932"/>
      <c r="W932"/>
    </row>
    <row r="933" spans="16:23" ht="15.75">
      <c r="P933"/>
      <c r="Q933"/>
      <c r="R933"/>
      <c r="S933"/>
      <c r="T933"/>
      <c r="U933"/>
      <c r="V933"/>
      <c r="W933"/>
    </row>
    <row r="934" spans="16:23" ht="15.75">
      <c r="P934"/>
      <c r="Q934"/>
      <c r="R934"/>
      <c r="S934"/>
      <c r="T934"/>
      <c r="U934"/>
      <c r="V934"/>
      <c r="W934"/>
    </row>
    <row r="935" spans="16:23" ht="15.75">
      <c r="P935"/>
      <c r="Q935"/>
      <c r="R935"/>
      <c r="S935"/>
      <c r="T935"/>
      <c r="U935"/>
      <c r="V935"/>
      <c r="W935"/>
    </row>
    <row r="936" spans="16:23" ht="15.75">
      <c r="P936"/>
      <c r="Q936"/>
      <c r="R936"/>
      <c r="S936"/>
      <c r="T936"/>
      <c r="U936"/>
      <c r="V936"/>
      <c r="W936"/>
    </row>
    <row r="937" spans="16:23" ht="15.75">
      <c r="P937"/>
      <c r="Q937"/>
      <c r="R937"/>
      <c r="S937"/>
      <c r="T937"/>
      <c r="U937"/>
      <c r="V937"/>
      <c r="W937"/>
    </row>
    <row r="938" spans="16:23" ht="15.75">
      <c r="P938"/>
      <c r="Q938"/>
      <c r="R938"/>
      <c r="S938"/>
      <c r="T938"/>
      <c r="U938"/>
      <c r="V938"/>
      <c r="W938"/>
    </row>
    <row r="939" spans="16:23" ht="15.75">
      <c r="P939"/>
      <c r="Q939"/>
      <c r="R939"/>
      <c r="S939"/>
      <c r="T939"/>
      <c r="U939"/>
      <c r="V939"/>
      <c r="W939"/>
    </row>
    <row r="940" spans="16:23" ht="15.75">
      <c r="P940"/>
      <c r="Q940"/>
      <c r="R940"/>
      <c r="S940"/>
      <c r="T940"/>
      <c r="U940"/>
      <c r="V940"/>
      <c r="W940"/>
    </row>
    <row r="941" spans="16:23" ht="15.75">
      <c r="P941"/>
      <c r="Q941"/>
      <c r="R941"/>
      <c r="S941"/>
      <c r="T941"/>
      <c r="U941"/>
      <c r="V941"/>
      <c r="W941"/>
    </row>
    <row r="942" spans="16:23" ht="15.75">
      <c r="P942"/>
      <c r="Q942"/>
      <c r="R942"/>
      <c r="S942"/>
      <c r="T942"/>
      <c r="U942"/>
      <c r="V942"/>
      <c r="W942"/>
    </row>
    <row r="943" spans="16:23" ht="15.75">
      <c r="P943"/>
      <c r="Q943"/>
      <c r="R943"/>
      <c r="S943"/>
      <c r="T943"/>
      <c r="U943"/>
      <c r="V943"/>
      <c r="W943"/>
    </row>
    <row r="944" spans="16:23" ht="15.75">
      <c r="P944"/>
      <c r="Q944"/>
      <c r="R944"/>
      <c r="S944"/>
      <c r="T944"/>
      <c r="U944"/>
      <c r="V944"/>
      <c r="W944"/>
    </row>
    <row r="945" spans="16:23" ht="15.75">
      <c r="P945"/>
      <c r="Q945"/>
      <c r="R945"/>
      <c r="S945"/>
      <c r="T945"/>
      <c r="U945"/>
      <c r="V945"/>
      <c r="W945"/>
    </row>
    <row r="946" spans="16:23" ht="15.75">
      <c r="P946"/>
      <c r="Q946"/>
      <c r="R946"/>
      <c r="S946"/>
      <c r="T946"/>
      <c r="U946"/>
      <c r="V946"/>
      <c r="W946"/>
    </row>
    <row r="947" spans="16:23" ht="15.75">
      <c r="P947"/>
      <c r="Q947"/>
      <c r="R947"/>
      <c r="S947"/>
      <c r="T947"/>
      <c r="U947"/>
      <c r="V947"/>
      <c r="W947"/>
    </row>
    <row r="948" spans="16:23" ht="15.75">
      <c r="P948"/>
      <c r="Q948"/>
      <c r="R948"/>
      <c r="S948"/>
      <c r="T948"/>
      <c r="U948"/>
      <c r="V948"/>
      <c r="W948"/>
    </row>
    <row r="949" spans="16:23" ht="15.75">
      <c r="P949"/>
      <c r="Q949"/>
      <c r="R949"/>
      <c r="S949"/>
      <c r="T949"/>
      <c r="U949"/>
      <c r="V949"/>
      <c r="W949"/>
    </row>
    <row r="950" spans="16:23" ht="15.75">
      <c r="P950"/>
      <c r="Q950"/>
      <c r="R950"/>
      <c r="S950"/>
      <c r="T950"/>
      <c r="U950"/>
      <c r="V950"/>
      <c r="W950"/>
    </row>
    <row r="951" spans="16:23" ht="15.75">
      <c r="P951"/>
      <c r="Q951"/>
      <c r="R951"/>
      <c r="S951"/>
      <c r="T951"/>
      <c r="U951"/>
      <c r="V951"/>
      <c r="W951"/>
    </row>
    <row r="952" spans="16:23" ht="15.75">
      <c r="P952"/>
      <c r="Q952"/>
      <c r="R952"/>
      <c r="S952"/>
      <c r="T952"/>
      <c r="U952"/>
      <c r="V952"/>
      <c r="W952"/>
    </row>
    <row r="953" spans="16:23" ht="15.75">
      <c r="P953"/>
      <c r="Q953"/>
      <c r="R953"/>
      <c r="S953"/>
      <c r="T953"/>
      <c r="U953"/>
      <c r="V953"/>
      <c r="W953"/>
    </row>
    <row r="954" spans="16:23" ht="15.75">
      <c r="P954"/>
      <c r="Q954"/>
      <c r="R954"/>
      <c r="S954"/>
      <c r="T954"/>
      <c r="U954"/>
      <c r="V954"/>
      <c r="W954"/>
    </row>
    <row r="955" spans="16:23" ht="15.75">
      <c r="P955"/>
      <c r="Q955"/>
      <c r="R955"/>
      <c r="S955"/>
      <c r="T955"/>
      <c r="U955"/>
      <c r="V955"/>
      <c r="W955"/>
    </row>
    <row r="956" spans="16:23" ht="15.75">
      <c r="P956"/>
      <c r="Q956"/>
      <c r="R956"/>
      <c r="S956"/>
      <c r="T956"/>
      <c r="U956"/>
      <c r="V956"/>
      <c r="W956"/>
    </row>
    <row r="957" spans="16:23" ht="15.75">
      <c r="P957"/>
      <c r="Q957"/>
      <c r="R957"/>
      <c r="S957"/>
      <c r="T957"/>
      <c r="U957"/>
      <c r="V957"/>
      <c r="W957"/>
    </row>
    <row r="958" spans="16:23" ht="15.75">
      <c r="P958"/>
      <c r="Q958"/>
      <c r="R958"/>
      <c r="S958"/>
      <c r="T958"/>
      <c r="U958"/>
      <c r="V958"/>
      <c r="W958"/>
    </row>
    <row r="959" spans="16:23" ht="15.75">
      <c r="P959"/>
      <c r="Q959"/>
      <c r="R959"/>
      <c r="S959"/>
      <c r="T959"/>
      <c r="U959"/>
      <c r="V959"/>
      <c r="W959"/>
    </row>
    <row r="960" spans="16:23" ht="15.75">
      <c r="P960"/>
      <c r="Q960"/>
      <c r="R960"/>
      <c r="S960"/>
      <c r="T960"/>
      <c r="U960"/>
      <c r="V960"/>
      <c r="W960"/>
    </row>
    <row r="961" spans="16:23" ht="15.75">
      <c r="P961"/>
      <c r="Q961"/>
      <c r="R961"/>
      <c r="S961"/>
      <c r="T961"/>
      <c r="U961"/>
      <c r="V961"/>
      <c r="W961"/>
    </row>
    <row r="962" spans="16:23" ht="15.75">
      <c r="P962"/>
      <c r="Q962"/>
      <c r="R962"/>
      <c r="S962"/>
      <c r="T962"/>
      <c r="U962"/>
      <c r="V962"/>
      <c r="W962"/>
    </row>
    <row r="963" spans="16:23" ht="15.75">
      <c r="P963"/>
      <c r="Q963"/>
      <c r="R963"/>
      <c r="S963"/>
      <c r="T963"/>
      <c r="U963"/>
      <c r="V963"/>
      <c r="W963"/>
    </row>
    <row r="964" spans="16:23" ht="15.75">
      <c r="P964"/>
      <c r="Q964"/>
      <c r="R964"/>
      <c r="S964"/>
      <c r="T964"/>
      <c r="U964"/>
      <c r="V964"/>
      <c r="W964"/>
    </row>
    <row r="965" spans="16:23" ht="15.75">
      <c r="P965"/>
      <c r="Q965"/>
      <c r="R965"/>
      <c r="S965"/>
      <c r="T965"/>
      <c r="U965"/>
      <c r="V965"/>
      <c r="W965"/>
    </row>
    <row r="966" spans="16:23" ht="15.75">
      <c r="P966"/>
      <c r="Q966"/>
      <c r="R966"/>
      <c r="S966"/>
      <c r="T966"/>
      <c r="U966"/>
      <c r="V966"/>
      <c r="W966"/>
    </row>
    <row r="967" spans="16:23" ht="15.75">
      <c r="P967"/>
      <c r="Q967"/>
      <c r="R967"/>
      <c r="S967"/>
      <c r="T967"/>
      <c r="U967"/>
      <c r="V967"/>
      <c r="W967"/>
    </row>
    <row r="968" spans="16:23" ht="15.75">
      <c r="P968"/>
      <c r="Q968"/>
      <c r="R968"/>
      <c r="S968"/>
      <c r="T968"/>
      <c r="U968"/>
      <c r="V968"/>
      <c r="W968"/>
    </row>
    <row r="969" spans="16:23" ht="15.75">
      <c r="P969"/>
      <c r="Q969"/>
      <c r="R969"/>
      <c r="S969"/>
      <c r="T969"/>
      <c r="U969"/>
      <c r="V969"/>
      <c r="W969"/>
    </row>
    <row r="970" spans="16:23" ht="15.75">
      <c r="P970"/>
      <c r="Q970"/>
      <c r="R970"/>
      <c r="S970"/>
      <c r="T970"/>
      <c r="U970"/>
      <c r="V970"/>
      <c r="W970"/>
    </row>
    <row r="971" spans="16:23" ht="15.75">
      <c r="P971"/>
      <c r="Q971"/>
      <c r="R971"/>
      <c r="S971"/>
      <c r="T971"/>
      <c r="U971"/>
      <c r="V971"/>
      <c r="W971"/>
    </row>
    <row r="972" spans="16:23" ht="15.75">
      <c r="P972"/>
      <c r="Q972"/>
      <c r="R972"/>
      <c r="S972"/>
      <c r="T972"/>
      <c r="U972"/>
      <c r="V972"/>
      <c r="W972"/>
    </row>
    <row r="973" spans="16:23" ht="15.75">
      <c r="P973"/>
      <c r="Q973"/>
      <c r="R973"/>
      <c r="S973"/>
      <c r="T973"/>
      <c r="U973"/>
      <c r="V973"/>
      <c r="W973"/>
    </row>
    <row r="974" spans="16:23" ht="15.75">
      <c r="P974"/>
      <c r="Q974"/>
      <c r="R974"/>
      <c r="S974"/>
      <c r="T974"/>
      <c r="U974"/>
      <c r="V974"/>
      <c r="W974"/>
    </row>
    <row r="975" spans="16:23" ht="15.75">
      <c r="P975"/>
      <c r="Q975"/>
      <c r="R975"/>
      <c r="S975"/>
      <c r="T975"/>
      <c r="U975"/>
      <c r="V975"/>
      <c r="W975"/>
    </row>
    <row r="976" spans="16:23" ht="15.75">
      <c r="P976"/>
      <c r="Q976"/>
      <c r="R976"/>
      <c r="S976"/>
      <c r="T976"/>
      <c r="U976"/>
      <c r="V976"/>
      <c r="W976"/>
    </row>
    <row r="977" spans="16:23" ht="15.75">
      <c r="P977"/>
      <c r="Q977"/>
      <c r="R977"/>
      <c r="S977"/>
      <c r="T977"/>
      <c r="U977"/>
      <c r="V977"/>
      <c r="W977"/>
    </row>
    <row r="978" spans="16:23" ht="15.75">
      <c r="P978"/>
      <c r="Q978"/>
      <c r="R978"/>
      <c r="S978"/>
      <c r="T978"/>
      <c r="U978"/>
      <c r="V978"/>
      <c r="W978"/>
    </row>
    <row r="979" spans="16:23" ht="15.75">
      <c r="P979"/>
      <c r="Q979"/>
      <c r="R979"/>
      <c r="S979"/>
      <c r="T979"/>
      <c r="U979"/>
      <c r="V979"/>
      <c r="W979"/>
    </row>
    <row r="980" spans="16:23" ht="15.75">
      <c r="P980"/>
      <c r="Q980"/>
      <c r="R980"/>
      <c r="S980"/>
      <c r="T980"/>
      <c r="U980"/>
      <c r="V980"/>
      <c r="W980"/>
    </row>
    <row r="981" spans="16:23" ht="15.75">
      <c r="P981"/>
      <c r="Q981"/>
      <c r="R981"/>
      <c r="S981"/>
      <c r="T981"/>
      <c r="U981"/>
      <c r="V981"/>
      <c r="W981"/>
    </row>
    <row r="982" spans="16:23" ht="15.75">
      <c r="P982"/>
      <c r="Q982"/>
      <c r="R982"/>
      <c r="S982"/>
      <c r="T982"/>
      <c r="U982"/>
      <c r="V982"/>
      <c r="W982"/>
    </row>
    <row r="983" spans="16:23" ht="15.75">
      <c r="P983"/>
      <c r="Q983"/>
      <c r="R983"/>
      <c r="S983"/>
      <c r="T983"/>
      <c r="U983"/>
      <c r="V983"/>
      <c r="W983"/>
    </row>
    <row r="984" spans="16:23" ht="15.75">
      <c r="P984"/>
      <c r="Q984"/>
      <c r="R984"/>
      <c r="S984"/>
      <c r="T984"/>
      <c r="U984"/>
      <c r="V984"/>
      <c r="W984"/>
    </row>
    <row r="985" spans="16:23" ht="15.75">
      <c r="P985"/>
      <c r="Q985"/>
      <c r="R985"/>
      <c r="S985"/>
      <c r="T985"/>
      <c r="U985"/>
      <c r="V985"/>
      <c r="W985"/>
    </row>
    <row r="986" spans="16:23" ht="15.75">
      <c r="P986"/>
      <c r="Q986"/>
      <c r="R986"/>
      <c r="S986"/>
      <c r="T986"/>
      <c r="U986"/>
      <c r="V986"/>
      <c r="W986"/>
    </row>
    <row r="987" spans="16:23" ht="15.75">
      <c r="P987"/>
      <c r="Q987"/>
      <c r="R987"/>
      <c r="S987"/>
      <c r="T987"/>
      <c r="U987"/>
      <c r="V987"/>
      <c r="W987"/>
    </row>
    <row r="988" spans="16:23" ht="15.75">
      <c r="P988"/>
      <c r="Q988"/>
      <c r="R988"/>
      <c r="S988"/>
      <c r="T988"/>
      <c r="U988"/>
      <c r="V988"/>
      <c r="W988"/>
    </row>
    <row r="989" spans="16:23" ht="15.75">
      <c r="P989"/>
      <c r="Q989"/>
      <c r="R989"/>
      <c r="S989"/>
      <c r="T989"/>
      <c r="U989"/>
      <c r="V989"/>
      <c r="W989"/>
    </row>
    <row r="990" spans="16:23" ht="15.75">
      <c r="P990"/>
      <c r="Q990"/>
      <c r="R990"/>
      <c r="S990"/>
      <c r="T990"/>
      <c r="U990"/>
      <c r="V990"/>
      <c r="W990"/>
    </row>
    <row r="991" spans="16:23" ht="15.75">
      <c r="P991"/>
      <c r="Q991"/>
      <c r="R991"/>
      <c r="S991"/>
      <c r="T991"/>
      <c r="U991"/>
      <c r="V991"/>
      <c r="W991"/>
    </row>
    <row r="992" spans="16:23" ht="15.75">
      <c r="P992"/>
      <c r="Q992"/>
      <c r="R992"/>
      <c r="S992"/>
      <c r="T992"/>
      <c r="U992"/>
      <c r="V992"/>
      <c r="W992"/>
    </row>
    <row r="993" spans="16:23" ht="15.75">
      <c r="P993"/>
      <c r="Q993"/>
      <c r="R993"/>
      <c r="S993"/>
      <c r="T993"/>
      <c r="U993"/>
      <c r="V993"/>
      <c r="W993"/>
    </row>
    <row r="994" spans="16:23" ht="15.75">
      <c r="P994"/>
      <c r="Q994"/>
      <c r="R994"/>
      <c r="S994"/>
      <c r="T994"/>
      <c r="U994"/>
      <c r="V994"/>
      <c r="W994"/>
    </row>
    <row r="995" spans="16:23" ht="15.75">
      <c r="P995"/>
      <c r="Q995"/>
      <c r="R995"/>
      <c r="S995"/>
      <c r="T995"/>
      <c r="U995"/>
      <c r="V995"/>
      <c r="W995"/>
    </row>
    <row r="996" spans="16:23" ht="15.75">
      <c r="P996"/>
      <c r="Q996"/>
      <c r="R996"/>
      <c r="S996"/>
      <c r="T996"/>
      <c r="U996"/>
      <c r="V996"/>
      <c r="W996"/>
    </row>
    <row r="997" spans="16:23" ht="15.75">
      <c r="P997"/>
      <c r="Q997"/>
      <c r="R997"/>
      <c r="S997"/>
      <c r="T997"/>
      <c r="U997"/>
      <c r="V997"/>
      <c r="W997"/>
    </row>
    <row r="998" spans="16:23" ht="15.75">
      <c r="P998"/>
      <c r="Q998"/>
      <c r="R998"/>
      <c r="S998"/>
      <c r="T998"/>
      <c r="U998"/>
      <c r="V998"/>
      <c r="W998"/>
    </row>
    <row r="999" spans="16:23" ht="15.75">
      <c r="P999"/>
      <c r="Q999"/>
      <c r="R999"/>
      <c r="S999"/>
      <c r="T999"/>
      <c r="U999"/>
      <c r="V999"/>
      <c r="W999"/>
    </row>
    <row r="1000" spans="16:23" ht="15.75">
      <c r="P1000"/>
      <c r="Q1000"/>
      <c r="R1000"/>
      <c r="S1000"/>
      <c r="T1000"/>
      <c r="U1000"/>
      <c r="V1000"/>
      <c r="W1000"/>
    </row>
    <row r="1001" spans="16:23" ht="15.75">
      <c r="P1001"/>
      <c r="Q1001"/>
      <c r="R1001"/>
      <c r="S1001"/>
      <c r="T1001"/>
      <c r="U1001"/>
      <c r="V1001"/>
      <c r="W1001"/>
    </row>
    <row r="1002" spans="16:23" ht="15.75">
      <c r="P1002"/>
      <c r="Q1002"/>
      <c r="R1002"/>
      <c r="S1002"/>
      <c r="T1002"/>
      <c r="U1002"/>
      <c r="V1002"/>
      <c r="W1002"/>
    </row>
    <row r="1003" spans="16:23" ht="15.75">
      <c r="P1003"/>
      <c r="Q1003"/>
      <c r="R1003"/>
      <c r="S1003"/>
      <c r="T1003"/>
      <c r="U1003"/>
      <c r="V1003"/>
      <c r="W1003"/>
    </row>
    <row r="1004" spans="16:23" ht="15.75">
      <c r="P1004"/>
      <c r="Q1004"/>
      <c r="R1004"/>
      <c r="S1004"/>
      <c r="T1004"/>
      <c r="U1004"/>
      <c r="V1004"/>
      <c r="W1004"/>
    </row>
    <row r="1005" spans="16:23" ht="15.75">
      <c r="P1005"/>
      <c r="Q1005"/>
      <c r="R1005"/>
      <c r="S1005"/>
      <c r="T1005"/>
      <c r="U1005"/>
      <c r="V1005"/>
      <c r="W1005"/>
    </row>
    <row r="1006" spans="16:23" ht="15.75">
      <c r="P1006"/>
      <c r="Q1006"/>
      <c r="R1006"/>
      <c r="S1006"/>
      <c r="T1006"/>
      <c r="U1006"/>
      <c r="V1006"/>
      <c r="W1006"/>
    </row>
    <row r="1007" spans="16:23" ht="15.75">
      <c r="P1007"/>
      <c r="Q1007"/>
      <c r="R1007"/>
      <c r="S1007"/>
      <c r="T1007"/>
      <c r="U1007"/>
      <c r="V1007"/>
      <c r="W1007"/>
    </row>
    <row r="1008" spans="16:23" ht="15.75">
      <c r="P1008"/>
      <c r="Q1008"/>
      <c r="R1008"/>
      <c r="S1008"/>
      <c r="T1008"/>
      <c r="U1008"/>
      <c r="V1008"/>
      <c r="W1008"/>
    </row>
    <row r="1009" spans="16:23" ht="15.75">
      <c r="P1009"/>
      <c r="Q1009"/>
      <c r="R1009"/>
      <c r="S1009"/>
      <c r="T1009"/>
      <c r="U1009"/>
      <c r="V1009"/>
      <c r="W1009"/>
    </row>
    <row r="1010" spans="16:23" ht="15.75">
      <c r="P1010"/>
      <c r="Q1010"/>
      <c r="R1010"/>
      <c r="S1010"/>
      <c r="T1010"/>
      <c r="U1010"/>
      <c r="V1010"/>
      <c r="W1010"/>
    </row>
    <row r="1011" spans="16:23" ht="15.75">
      <c r="P1011"/>
      <c r="Q1011"/>
      <c r="R1011"/>
      <c r="S1011"/>
      <c r="T1011"/>
      <c r="U1011"/>
      <c r="V1011"/>
      <c r="W1011"/>
    </row>
    <row r="1012" spans="16:23" ht="15.75">
      <c r="P1012"/>
      <c r="Q1012"/>
      <c r="R1012"/>
      <c r="S1012"/>
      <c r="T1012"/>
      <c r="U1012"/>
      <c r="V1012"/>
      <c r="W1012"/>
    </row>
    <row r="1013" spans="16:23" ht="15.75">
      <c r="P1013"/>
      <c r="Q1013"/>
      <c r="R1013"/>
      <c r="S1013"/>
      <c r="T1013"/>
      <c r="U1013"/>
      <c r="V1013"/>
      <c r="W1013"/>
    </row>
    <row r="1014" spans="16:23" ht="15.75">
      <c r="P1014"/>
      <c r="Q1014"/>
      <c r="R1014"/>
      <c r="S1014"/>
      <c r="T1014"/>
      <c r="U1014"/>
      <c r="V1014"/>
      <c r="W1014"/>
    </row>
    <row r="1015" spans="16:23" ht="15.75">
      <c r="P1015"/>
      <c r="Q1015"/>
      <c r="R1015"/>
      <c r="S1015"/>
      <c r="T1015"/>
      <c r="U1015"/>
      <c r="V1015"/>
      <c r="W1015"/>
    </row>
    <row r="1016" spans="16:23" ht="15.75">
      <c r="P1016"/>
      <c r="Q1016"/>
      <c r="R1016"/>
      <c r="S1016"/>
      <c r="T1016"/>
      <c r="U1016"/>
      <c r="V1016"/>
      <c r="W1016"/>
    </row>
    <row r="1017" spans="16:23" ht="15.75">
      <c r="P1017"/>
      <c r="Q1017"/>
      <c r="R1017"/>
      <c r="S1017"/>
      <c r="T1017"/>
      <c r="U1017"/>
      <c r="V1017"/>
      <c r="W1017"/>
    </row>
    <row r="1018" spans="16:23" ht="15.75">
      <c r="P1018"/>
      <c r="Q1018"/>
      <c r="R1018"/>
      <c r="S1018"/>
      <c r="T1018"/>
      <c r="U1018"/>
      <c r="V1018"/>
      <c r="W1018"/>
    </row>
    <row r="1019" spans="16:23" ht="15.75">
      <c r="P1019"/>
      <c r="Q1019"/>
      <c r="R1019"/>
      <c r="S1019"/>
      <c r="T1019"/>
      <c r="U1019"/>
      <c r="V1019"/>
      <c r="W1019"/>
    </row>
    <row r="1020" spans="16:23" ht="15.75">
      <c r="P1020"/>
      <c r="Q1020"/>
      <c r="R1020"/>
      <c r="S1020"/>
      <c r="T1020"/>
      <c r="U1020"/>
      <c r="V1020"/>
      <c r="W1020"/>
    </row>
    <row r="1021" spans="16:23" ht="15.75">
      <c r="P1021"/>
      <c r="Q1021"/>
      <c r="R1021"/>
      <c r="S1021"/>
      <c r="T1021"/>
      <c r="U1021"/>
      <c r="V1021"/>
      <c r="W1021"/>
    </row>
    <row r="1022" spans="16:23" ht="15.75">
      <c r="P1022"/>
      <c r="Q1022"/>
      <c r="R1022"/>
      <c r="S1022"/>
      <c r="T1022"/>
      <c r="U1022"/>
      <c r="V1022"/>
      <c r="W1022"/>
    </row>
    <row r="1023" spans="16:23" ht="15.75">
      <c r="P1023"/>
      <c r="Q1023"/>
      <c r="R1023"/>
      <c r="S1023"/>
      <c r="T1023"/>
      <c r="U1023"/>
      <c r="V1023"/>
      <c r="W1023"/>
    </row>
    <row r="1024" spans="16:23" ht="15.75">
      <c r="P1024"/>
      <c r="Q1024"/>
      <c r="R1024"/>
      <c r="S1024"/>
      <c r="T1024"/>
      <c r="U1024"/>
      <c r="V1024"/>
      <c r="W1024"/>
    </row>
    <row r="1025" spans="16:23" ht="15.75">
      <c r="P1025"/>
      <c r="Q1025"/>
      <c r="R1025"/>
      <c r="S1025"/>
      <c r="T1025"/>
      <c r="U1025"/>
      <c r="V1025"/>
      <c r="W1025"/>
    </row>
    <row r="1026" spans="16:23" ht="15.75">
      <c r="P1026"/>
      <c r="Q1026"/>
      <c r="R1026"/>
      <c r="S1026"/>
      <c r="T1026"/>
      <c r="U1026"/>
      <c r="V1026"/>
      <c r="W1026"/>
    </row>
    <row r="1027" spans="16:23" ht="15.75">
      <c r="P1027"/>
      <c r="Q1027"/>
      <c r="R1027"/>
      <c r="S1027"/>
      <c r="T1027"/>
      <c r="U1027"/>
      <c r="V1027"/>
      <c r="W1027"/>
    </row>
    <row r="1028" spans="16:23" ht="15.75">
      <c r="P1028"/>
      <c r="Q1028"/>
      <c r="R1028"/>
      <c r="S1028"/>
      <c r="T1028"/>
      <c r="U1028"/>
      <c r="V1028"/>
      <c r="W1028"/>
    </row>
    <row r="1029" spans="16:23" ht="15.75">
      <c r="P1029"/>
      <c r="Q1029"/>
      <c r="R1029"/>
      <c r="S1029"/>
      <c r="T1029"/>
      <c r="U1029"/>
      <c r="V1029"/>
      <c r="W1029"/>
    </row>
    <row r="1030" spans="16:23" ht="15.75">
      <c r="P1030"/>
      <c r="Q1030"/>
      <c r="R1030"/>
      <c r="S1030"/>
      <c r="T1030"/>
      <c r="U1030"/>
      <c r="V1030"/>
      <c r="W1030"/>
    </row>
    <row r="1031" spans="16:23" ht="15.75">
      <c r="P1031"/>
      <c r="Q1031"/>
      <c r="R1031"/>
      <c r="S1031"/>
      <c r="T1031"/>
      <c r="U1031"/>
      <c r="V1031"/>
      <c r="W1031"/>
    </row>
    <row r="1032" spans="16:23" ht="15.75">
      <c r="P1032"/>
      <c r="Q1032"/>
      <c r="R1032"/>
      <c r="S1032"/>
      <c r="T1032"/>
      <c r="U1032"/>
      <c r="V1032"/>
      <c r="W1032"/>
    </row>
    <row r="1033" spans="16:23" ht="15.75">
      <c r="P1033"/>
      <c r="Q1033"/>
      <c r="R1033"/>
      <c r="S1033"/>
      <c r="T1033"/>
      <c r="U1033"/>
      <c r="V1033"/>
      <c r="W1033"/>
    </row>
    <row r="1034" spans="16:23" ht="15.75">
      <c r="P1034"/>
      <c r="Q1034"/>
      <c r="R1034"/>
      <c r="S1034"/>
      <c r="T1034"/>
      <c r="U1034"/>
      <c r="V1034"/>
      <c r="W1034"/>
    </row>
    <row r="1035" spans="16:23" ht="15.75">
      <c r="P1035"/>
      <c r="Q1035"/>
      <c r="R1035"/>
      <c r="S1035"/>
      <c r="T1035"/>
      <c r="U1035"/>
      <c r="V1035"/>
      <c r="W1035"/>
    </row>
    <row r="1036" spans="16:23" ht="15.75">
      <c r="P1036"/>
      <c r="Q1036"/>
      <c r="R1036"/>
      <c r="S1036"/>
      <c r="T1036"/>
      <c r="U1036"/>
      <c r="V1036"/>
      <c r="W1036"/>
    </row>
    <row r="1037" spans="16:23" ht="15.75">
      <c r="P1037"/>
      <c r="Q1037"/>
      <c r="R1037"/>
      <c r="S1037"/>
      <c r="T1037"/>
      <c r="U1037"/>
      <c r="V1037"/>
      <c r="W1037"/>
    </row>
    <row r="1038" spans="16:23" ht="15.75">
      <c r="P1038"/>
      <c r="Q1038"/>
      <c r="R1038"/>
      <c r="S1038"/>
      <c r="T1038"/>
      <c r="U1038"/>
      <c r="V1038"/>
      <c r="W1038"/>
    </row>
    <row r="1039" spans="16:23" ht="15.75">
      <c r="P1039"/>
      <c r="Q1039"/>
      <c r="R1039"/>
      <c r="S1039"/>
      <c r="T1039"/>
      <c r="U1039"/>
      <c r="V1039"/>
      <c r="W1039"/>
    </row>
    <row r="1040" spans="16:23" ht="15.75">
      <c r="P1040"/>
      <c r="Q1040"/>
      <c r="R1040"/>
      <c r="S1040"/>
      <c r="T1040"/>
      <c r="U1040"/>
      <c r="V1040"/>
      <c r="W1040"/>
    </row>
    <row r="1041" spans="16:23" ht="15.75">
      <c r="P1041"/>
      <c r="Q1041"/>
      <c r="R1041"/>
      <c r="S1041"/>
      <c r="T1041"/>
      <c r="U1041"/>
      <c r="V1041"/>
      <c r="W1041"/>
    </row>
    <row r="1042" spans="16:23" ht="15.75">
      <c r="P1042"/>
      <c r="Q1042"/>
      <c r="R1042"/>
      <c r="S1042"/>
      <c r="T1042"/>
      <c r="U1042"/>
      <c r="V1042"/>
      <c r="W1042"/>
    </row>
    <row r="1043" spans="16:23" ht="15.75">
      <c r="P1043"/>
      <c r="Q1043"/>
      <c r="R1043"/>
      <c r="S1043"/>
      <c r="T1043"/>
      <c r="U1043"/>
      <c r="V1043"/>
      <c r="W1043"/>
    </row>
    <row r="1044" spans="16:23" ht="15.75">
      <c r="P1044"/>
      <c r="Q1044"/>
      <c r="R1044"/>
      <c r="S1044"/>
      <c r="T1044"/>
      <c r="U1044"/>
      <c r="V1044"/>
      <c r="W1044"/>
    </row>
    <row r="1045" spans="16:23" ht="15.75">
      <c r="P1045"/>
      <c r="Q1045"/>
      <c r="R1045"/>
      <c r="S1045"/>
      <c r="T1045"/>
      <c r="U1045"/>
      <c r="V1045"/>
      <c r="W1045"/>
    </row>
    <row r="1046" spans="16:23" ht="15.75">
      <c r="P1046"/>
      <c r="Q1046"/>
      <c r="R1046"/>
      <c r="S1046"/>
      <c r="T1046"/>
      <c r="U1046"/>
      <c r="V1046"/>
      <c r="W1046"/>
    </row>
    <row r="1047" spans="16:23" ht="15.75">
      <c r="P1047"/>
      <c r="Q1047"/>
      <c r="R1047"/>
      <c r="S1047"/>
      <c r="T1047"/>
      <c r="U1047"/>
      <c r="V1047"/>
      <c r="W1047"/>
    </row>
    <row r="1048" spans="16:23" ht="15.75">
      <c r="P1048"/>
      <c r="Q1048"/>
      <c r="R1048"/>
      <c r="S1048"/>
      <c r="T1048"/>
      <c r="U1048"/>
      <c r="V1048"/>
      <c r="W1048"/>
    </row>
    <row r="1049" spans="16:23" ht="15.75">
      <c r="P1049"/>
      <c r="Q1049"/>
      <c r="R1049"/>
      <c r="S1049"/>
      <c r="T1049"/>
      <c r="U1049"/>
      <c r="V1049"/>
      <c r="W1049"/>
    </row>
    <row r="1050" spans="16:23" ht="15.75">
      <c r="P1050"/>
      <c r="Q1050"/>
      <c r="R1050"/>
      <c r="S1050"/>
      <c r="T1050"/>
      <c r="U1050"/>
      <c r="V1050"/>
      <c r="W1050"/>
    </row>
    <row r="1051" spans="16:23" ht="15.75">
      <c r="P1051"/>
      <c r="Q1051"/>
      <c r="R1051"/>
      <c r="S1051"/>
      <c r="T1051"/>
      <c r="U1051"/>
      <c r="V1051"/>
      <c r="W1051"/>
    </row>
    <row r="1052" spans="16:23" ht="15.75">
      <c r="P1052"/>
      <c r="Q1052"/>
      <c r="R1052"/>
      <c r="S1052"/>
      <c r="T1052"/>
      <c r="U1052"/>
      <c r="V1052"/>
      <c r="W1052"/>
    </row>
    <row r="1053" spans="16:23" ht="15.75">
      <c r="P1053"/>
      <c r="Q1053"/>
      <c r="R1053"/>
      <c r="S1053"/>
      <c r="T1053"/>
      <c r="U1053"/>
      <c r="V1053"/>
      <c r="W1053"/>
    </row>
    <row r="1054" spans="16:23" ht="15.75">
      <c r="P1054"/>
      <c r="Q1054"/>
      <c r="R1054"/>
      <c r="S1054"/>
      <c r="T1054"/>
      <c r="U1054"/>
      <c r="V1054"/>
      <c r="W1054"/>
    </row>
    <row r="1055" spans="16:23" ht="15.75">
      <c r="P1055"/>
      <c r="Q1055"/>
      <c r="R1055"/>
      <c r="S1055"/>
      <c r="T1055"/>
      <c r="U1055"/>
      <c r="V1055"/>
      <c r="W1055"/>
    </row>
    <row r="1056" spans="16:23" ht="15.75">
      <c r="P1056"/>
      <c r="Q1056"/>
      <c r="R1056"/>
      <c r="S1056"/>
      <c r="T1056"/>
      <c r="U1056"/>
      <c r="V1056"/>
      <c r="W1056"/>
    </row>
    <row r="1057" spans="16:23" ht="15.75">
      <c r="P1057"/>
      <c r="Q1057"/>
      <c r="R1057"/>
      <c r="S1057"/>
      <c r="T1057"/>
      <c r="U1057"/>
      <c r="V1057"/>
      <c r="W1057"/>
    </row>
    <row r="1058" spans="16:23" ht="15.75">
      <c r="P1058"/>
      <c r="Q1058"/>
      <c r="R1058"/>
      <c r="S1058"/>
      <c r="T1058"/>
      <c r="U1058"/>
      <c r="V1058"/>
      <c r="W1058"/>
    </row>
    <row r="1059" spans="16:23" ht="15.75">
      <c r="P1059"/>
      <c r="Q1059"/>
      <c r="R1059"/>
      <c r="S1059"/>
      <c r="T1059"/>
      <c r="U1059"/>
      <c r="V1059"/>
      <c r="W1059"/>
    </row>
    <row r="1060" spans="16:23" ht="15.75">
      <c r="P1060"/>
      <c r="Q1060"/>
      <c r="R1060"/>
      <c r="S1060"/>
      <c r="T1060"/>
      <c r="U1060"/>
      <c r="V1060"/>
      <c r="W1060"/>
    </row>
    <row r="1061" spans="16:23" ht="15.75">
      <c r="P1061"/>
      <c r="Q1061"/>
      <c r="R1061"/>
      <c r="S1061"/>
      <c r="T1061"/>
      <c r="U1061"/>
      <c r="V1061"/>
      <c r="W1061"/>
    </row>
    <row r="1062" spans="16:23" ht="15.75">
      <c r="P1062"/>
      <c r="Q1062"/>
      <c r="R1062"/>
      <c r="S1062"/>
      <c r="T1062"/>
      <c r="U1062"/>
      <c r="V1062"/>
      <c r="W1062"/>
    </row>
    <row r="1063" spans="16:23" ht="15.75">
      <c r="P1063"/>
      <c r="Q1063"/>
      <c r="R1063"/>
      <c r="S1063"/>
      <c r="T1063"/>
      <c r="U1063"/>
      <c r="V1063"/>
      <c r="W1063"/>
    </row>
    <row r="1064" spans="16:23" ht="15.75">
      <c r="P1064"/>
      <c r="Q1064"/>
      <c r="R1064"/>
      <c r="S1064"/>
      <c r="T1064"/>
      <c r="U1064"/>
      <c r="V1064"/>
      <c r="W1064"/>
    </row>
    <row r="1065" spans="16:23" ht="15.75">
      <c r="P1065"/>
      <c r="Q1065"/>
      <c r="R1065"/>
      <c r="S1065"/>
      <c r="T1065"/>
      <c r="U1065"/>
      <c r="V1065"/>
      <c r="W1065"/>
    </row>
    <row r="1066" spans="16:23" ht="15.75">
      <c r="P1066"/>
      <c r="Q1066"/>
      <c r="R1066"/>
      <c r="S1066"/>
      <c r="T1066"/>
      <c r="U1066"/>
      <c r="V1066"/>
      <c r="W1066"/>
    </row>
    <row r="1067" spans="16:23" ht="15.75">
      <c r="P1067"/>
      <c r="Q1067"/>
      <c r="R1067"/>
      <c r="S1067"/>
      <c r="T1067"/>
      <c r="U1067"/>
      <c r="V1067"/>
      <c r="W1067"/>
    </row>
    <row r="1068" spans="16:23" ht="15.75">
      <c r="P1068"/>
      <c r="Q1068"/>
      <c r="R1068"/>
      <c r="S1068"/>
      <c r="T1068"/>
      <c r="U1068"/>
      <c r="V1068"/>
      <c r="W1068"/>
    </row>
    <row r="1069" spans="16:23" ht="15.75">
      <c r="P1069"/>
      <c r="Q1069"/>
      <c r="R1069"/>
      <c r="S1069"/>
      <c r="T1069"/>
      <c r="U1069"/>
      <c r="V1069"/>
      <c r="W1069"/>
    </row>
    <row r="1070" spans="16:23" ht="15.75">
      <c r="P1070"/>
      <c r="Q1070"/>
      <c r="R1070"/>
      <c r="S1070"/>
      <c r="T1070"/>
      <c r="U1070"/>
      <c r="V1070"/>
      <c r="W1070"/>
    </row>
    <row r="1071" spans="16:23" ht="15.75">
      <c r="P1071"/>
      <c r="Q1071"/>
      <c r="R1071"/>
      <c r="S1071"/>
      <c r="T1071"/>
      <c r="U1071"/>
      <c r="V1071"/>
      <c r="W1071"/>
    </row>
    <row r="1072" spans="16:23" ht="15.75">
      <c r="P1072"/>
      <c r="Q1072"/>
      <c r="R1072"/>
      <c r="S1072"/>
      <c r="T1072"/>
      <c r="U1072"/>
      <c r="V1072"/>
      <c r="W1072"/>
    </row>
    <row r="1073" spans="16:23" ht="15.75">
      <c r="P1073"/>
      <c r="Q1073"/>
      <c r="R1073"/>
      <c r="S1073"/>
      <c r="T1073"/>
      <c r="U1073"/>
      <c r="V1073"/>
      <c r="W1073"/>
    </row>
    <row r="1074" spans="16:23" ht="15.75">
      <c r="P1074"/>
      <c r="Q1074"/>
      <c r="R1074"/>
      <c r="S1074"/>
      <c r="T1074"/>
      <c r="U1074"/>
      <c r="V1074"/>
      <c r="W1074"/>
    </row>
    <row r="1075" spans="16:23" ht="15.75">
      <c r="P1075"/>
      <c r="Q1075"/>
      <c r="R1075"/>
      <c r="S1075"/>
      <c r="T1075"/>
      <c r="U1075"/>
      <c r="V1075"/>
      <c r="W1075"/>
    </row>
    <row r="1076" spans="16:23" ht="15.75">
      <c r="P1076"/>
      <c r="Q1076"/>
      <c r="R1076"/>
      <c r="S1076"/>
      <c r="T1076"/>
      <c r="U1076"/>
      <c r="V1076"/>
      <c r="W1076"/>
    </row>
    <row r="1077" spans="16:23" ht="15.75">
      <c r="P1077"/>
      <c r="Q1077"/>
      <c r="R1077"/>
      <c r="S1077"/>
      <c r="T1077"/>
      <c r="U1077"/>
      <c r="V1077"/>
      <c r="W1077"/>
    </row>
    <row r="1078" spans="16:23" ht="15.75">
      <c r="P1078"/>
      <c r="Q1078"/>
      <c r="R1078"/>
      <c r="S1078"/>
      <c r="T1078"/>
      <c r="U1078"/>
      <c r="V1078"/>
      <c r="W1078"/>
    </row>
    <row r="1079" spans="16:23" ht="15.75">
      <c r="P1079"/>
      <c r="Q1079"/>
      <c r="R1079"/>
      <c r="S1079"/>
      <c r="T1079"/>
      <c r="U1079"/>
      <c r="V1079"/>
      <c r="W1079"/>
    </row>
    <row r="1080" spans="16:23" ht="15.75">
      <c r="P1080"/>
      <c r="Q1080"/>
      <c r="R1080"/>
      <c r="S1080"/>
      <c r="T1080"/>
      <c r="U1080"/>
      <c r="V1080"/>
      <c r="W1080"/>
    </row>
    <row r="1081" spans="16:23" ht="15.75">
      <c r="P1081"/>
      <c r="Q1081"/>
      <c r="R1081"/>
      <c r="S1081"/>
      <c r="T1081"/>
      <c r="U1081"/>
      <c r="V1081"/>
      <c r="W1081"/>
    </row>
    <row r="1082" spans="16:23" ht="15.75">
      <c r="P1082"/>
      <c r="Q1082"/>
      <c r="R1082"/>
      <c r="S1082"/>
      <c r="T1082"/>
      <c r="U1082"/>
      <c r="V1082"/>
      <c r="W1082"/>
    </row>
    <row r="1083" spans="16:23" ht="15.75">
      <c r="P1083"/>
      <c r="Q1083"/>
      <c r="R1083"/>
      <c r="S1083"/>
      <c r="T1083"/>
      <c r="U1083"/>
      <c r="V1083"/>
      <c r="W1083"/>
    </row>
    <row r="1084" spans="16:23" ht="15.75">
      <c r="P1084"/>
      <c r="Q1084"/>
      <c r="R1084"/>
      <c r="S1084"/>
      <c r="T1084"/>
      <c r="U1084"/>
      <c r="V1084"/>
      <c r="W1084"/>
    </row>
    <row r="1085" spans="16:23" ht="15.75">
      <c r="P1085"/>
      <c r="Q1085"/>
      <c r="R1085"/>
      <c r="S1085"/>
      <c r="T1085"/>
      <c r="U1085"/>
      <c r="V1085"/>
      <c r="W1085"/>
    </row>
    <row r="1086" spans="16:23" ht="15.75">
      <c r="P1086"/>
      <c r="Q1086"/>
      <c r="R1086"/>
      <c r="S1086"/>
      <c r="T1086"/>
      <c r="U1086"/>
      <c r="V1086"/>
      <c r="W1086"/>
    </row>
    <row r="1087" spans="16:23" ht="15.75">
      <c r="P1087"/>
      <c r="Q1087"/>
      <c r="R1087"/>
      <c r="S1087"/>
      <c r="T1087"/>
      <c r="U1087"/>
      <c r="V1087"/>
      <c r="W1087"/>
    </row>
    <row r="1088" spans="16:23" ht="15.75">
      <c r="P1088"/>
      <c r="Q1088"/>
      <c r="R1088"/>
      <c r="S1088"/>
      <c r="T1088"/>
      <c r="U1088"/>
      <c r="V1088"/>
      <c r="W1088"/>
    </row>
    <row r="1089" spans="16:23" ht="15.75">
      <c r="P1089"/>
      <c r="Q1089"/>
      <c r="R1089"/>
      <c r="S1089"/>
      <c r="T1089"/>
      <c r="U1089"/>
      <c r="V1089"/>
      <c r="W1089"/>
    </row>
    <row r="1090" spans="16:23" ht="15.75">
      <c r="P1090"/>
      <c r="Q1090"/>
      <c r="R1090"/>
      <c r="S1090"/>
      <c r="T1090"/>
      <c r="U1090"/>
      <c r="V1090"/>
      <c r="W1090"/>
    </row>
    <row r="1091" spans="16:23" ht="15.75">
      <c r="P1091"/>
      <c r="Q1091"/>
      <c r="R1091"/>
      <c r="S1091"/>
      <c r="T1091"/>
      <c r="U1091"/>
      <c r="V1091"/>
      <c r="W1091"/>
    </row>
    <row r="1092" spans="16:23" ht="15.75">
      <c r="P1092"/>
      <c r="Q1092"/>
      <c r="R1092"/>
      <c r="S1092"/>
      <c r="T1092"/>
      <c r="U1092"/>
      <c r="V1092"/>
      <c r="W1092"/>
    </row>
    <row r="1093" spans="16:23" ht="15.75">
      <c r="P1093"/>
      <c r="Q1093"/>
      <c r="R1093"/>
      <c r="S1093"/>
      <c r="T1093"/>
      <c r="U1093"/>
      <c r="V1093"/>
      <c r="W1093"/>
    </row>
    <row r="1094" spans="16:23" ht="15.75">
      <c r="P1094"/>
      <c r="Q1094"/>
      <c r="R1094"/>
      <c r="S1094"/>
      <c r="T1094"/>
      <c r="U1094"/>
      <c r="V1094"/>
      <c r="W1094"/>
    </row>
    <row r="1095" spans="16:23" ht="15.75">
      <c r="P1095"/>
      <c r="Q1095"/>
      <c r="R1095"/>
      <c r="S1095"/>
      <c r="T1095"/>
      <c r="U1095"/>
      <c r="V1095"/>
      <c r="W1095"/>
    </row>
    <row r="1096" spans="16:23" ht="15.75">
      <c r="P1096"/>
      <c r="Q1096"/>
      <c r="R1096"/>
      <c r="S1096"/>
      <c r="T1096"/>
      <c r="U1096"/>
      <c r="V1096"/>
      <c r="W1096"/>
    </row>
    <row r="1097" spans="16:23" ht="15.75">
      <c r="P1097"/>
      <c r="Q1097"/>
      <c r="R1097"/>
      <c r="S1097"/>
      <c r="T1097"/>
      <c r="U1097"/>
      <c r="V1097"/>
      <c r="W1097"/>
    </row>
    <row r="1098" spans="16:23" ht="15.75">
      <c r="P1098"/>
      <c r="Q1098"/>
      <c r="R1098"/>
      <c r="S1098"/>
      <c r="T1098"/>
      <c r="U1098"/>
      <c r="V1098"/>
      <c r="W1098"/>
    </row>
    <row r="1099" spans="16:23" ht="15.75">
      <c r="P1099"/>
      <c r="Q1099"/>
      <c r="R1099"/>
      <c r="S1099"/>
      <c r="T1099"/>
      <c r="U1099"/>
      <c r="V1099"/>
      <c r="W1099"/>
    </row>
    <row r="1100" spans="16:23" ht="15.75">
      <c r="P1100"/>
      <c r="Q1100"/>
      <c r="R1100"/>
      <c r="S1100"/>
      <c r="T1100"/>
      <c r="U1100"/>
      <c r="V1100"/>
      <c r="W1100"/>
    </row>
    <row r="1101" spans="16:23" ht="15.75">
      <c r="P1101"/>
      <c r="Q1101"/>
      <c r="R1101"/>
      <c r="S1101"/>
      <c r="T1101"/>
      <c r="U1101"/>
      <c r="V1101"/>
      <c r="W1101"/>
    </row>
    <row r="1102" spans="16:23" ht="15.75">
      <c r="P1102"/>
      <c r="Q1102"/>
      <c r="R1102"/>
      <c r="S1102"/>
      <c r="T1102"/>
      <c r="U1102"/>
      <c r="V1102"/>
      <c r="W1102"/>
    </row>
    <row r="1103" spans="16:23" ht="15.75">
      <c r="P1103"/>
      <c r="Q1103"/>
      <c r="R1103"/>
      <c r="S1103"/>
      <c r="T1103"/>
      <c r="U1103"/>
      <c r="V1103"/>
      <c r="W1103"/>
    </row>
    <row r="1104" spans="16:23" ht="15.75">
      <c r="P1104"/>
      <c r="Q1104"/>
      <c r="R1104"/>
      <c r="S1104"/>
      <c r="T1104"/>
      <c r="U1104"/>
      <c r="V1104"/>
      <c r="W1104"/>
    </row>
    <row r="1105" spans="16:23" ht="15.75">
      <c r="P1105"/>
      <c r="Q1105"/>
      <c r="R1105"/>
      <c r="S1105"/>
      <c r="T1105"/>
      <c r="U1105"/>
      <c r="V1105"/>
      <c r="W1105"/>
    </row>
    <row r="1106" spans="16:23" ht="15.75">
      <c r="P1106"/>
      <c r="Q1106"/>
      <c r="R1106"/>
      <c r="S1106"/>
      <c r="T1106"/>
      <c r="U1106"/>
      <c r="V1106"/>
      <c r="W1106"/>
    </row>
    <row r="1107" spans="16:23" ht="15.75">
      <c r="P1107"/>
      <c r="Q1107"/>
      <c r="R1107"/>
      <c r="S1107"/>
      <c r="T1107"/>
      <c r="U1107"/>
      <c r="V1107"/>
      <c r="W1107"/>
    </row>
    <row r="1108" spans="16:23" ht="15.75">
      <c r="P1108"/>
      <c r="Q1108"/>
      <c r="R1108"/>
      <c r="S1108"/>
      <c r="T1108"/>
      <c r="U1108"/>
      <c r="V1108"/>
      <c r="W1108"/>
    </row>
    <row r="1109" spans="16:23" ht="15.75">
      <c r="P1109"/>
      <c r="Q1109"/>
      <c r="R1109"/>
      <c r="S1109"/>
      <c r="T1109"/>
      <c r="U1109"/>
      <c r="V1109"/>
      <c r="W1109"/>
    </row>
    <row r="1110" spans="16:23" ht="15.75">
      <c r="P1110"/>
      <c r="Q1110"/>
      <c r="R1110"/>
      <c r="S1110"/>
      <c r="T1110"/>
      <c r="U1110"/>
      <c r="V1110"/>
      <c r="W1110"/>
    </row>
    <row r="1111" spans="16:23" ht="15.75">
      <c r="P1111"/>
      <c r="Q1111"/>
      <c r="R1111"/>
      <c r="S1111"/>
      <c r="T1111"/>
      <c r="U1111"/>
      <c r="V1111"/>
      <c r="W1111"/>
    </row>
    <row r="1112" spans="16:23" ht="15.75">
      <c r="P1112"/>
      <c r="Q1112"/>
      <c r="R1112"/>
      <c r="S1112"/>
      <c r="T1112"/>
      <c r="U1112"/>
      <c r="V1112"/>
      <c r="W1112"/>
    </row>
    <row r="1113" spans="16:23" ht="15.75">
      <c r="P1113"/>
      <c r="Q1113"/>
      <c r="R1113"/>
      <c r="S1113"/>
      <c r="T1113"/>
      <c r="U1113"/>
      <c r="V1113"/>
      <c r="W1113"/>
    </row>
    <row r="1114" spans="16:23" ht="15.75">
      <c r="P1114"/>
      <c r="Q1114"/>
      <c r="R1114"/>
      <c r="S1114"/>
      <c r="T1114"/>
      <c r="U1114"/>
      <c r="V1114"/>
      <c r="W1114"/>
    </row>
    <row r="1115" spans="16:23" ht="15.75">
      <c r="P1115"/>
      <c r="Q1115"/>
      <c r="R1115"/>
      <c r="S1115"/>
      <c r="T1115"/>
      <c r="U1115"/>
      <c r="V1115"/>
      <c r="W1115"/>
    </row>
    <row r="1116" spans="16:23" ht="15.75">
      <c r="P1116"/>
      <c r="Q1116"/>
      <c r="R1116"/>
      <c r="S1116"/>
      <c r="T1116"/>
      <c r="U1116"/>
      <c r="V1116"/>
      <c r="W1116"/>
    </row>
    <row r="1117" spans="16:23" ht="15.75">
      <c r="P1117"/>
      <c r="Q1117"/>
      <c r="R1117"/>
      <c r="S1117"/>
      <c r="T1117"/>
      <c r="U1117"/>
      <c r="V1117"/>
      <c r="W1117"/>
    </row>
    <row r="1118" spans="16:23" ht="15.75">
      <c r="P1118"/>
      <c r="Q1118"/>
      <c r="R1118"/>
      <c r="S1118"/>
      <c r="T1118"/>
      <c r="U1118"/>
      <c r="V1118"/>
      <c r="W1118"/>
    </row>
    <row r="1119" spans="16:23" ht="15.75">
      <c r="P1119"/>
      <c r="Q1119"/>
      <c r="R1119"/>
      <c r="S1119"/>
      <c r="T1119"/>
      <c r="U1119"/>
      <c r="V1119"/>
      <c r="W1119"/>
    </row>
    <row r="1120" spans="16:23" ht="15.75">
      <c r="P1120"/>
      <c r="Q1120"/>
      <c r="R1120"/>
      <c r="S1120"/>
      <c r="T1120"/>
      <c r="U1120"/>
      <c r="V1120"/>
      <c r="W1120"/>
    </row>
    <row r="1121" spans="16:23" ht="15.75">
      <c r="P1121"/>
      <c r="Q1121"/>
      <c r="R1121"/>
      <c r="S1121"/>
      <c r="T1121"/>
      <c r="U1121"/>
      <c r="V1121"/>
      <c r="W1121"/>
    </row>
    <row r="1122" spans="16:23" ht="15.75">
      <c r="P1122"/>
      <c r="Q1122"/>
      <c r="R1122"/>
      <c r="S1122"/>
      <c r="T1122"/>
      <c r="U1122"/>
      <c r="V1122"/>
      <c r="W1122"/>
    </row>
    <row r="1123" spans="16:23" ht="15.75">
      <c r="P1123"/>
      <c r="Q1123"/>
      <c r="R1123"/>
      <c r="S1123"/>
      <c r="T1123"/>
      <c r="U1123"/>
      <c r="V1123"/>
      <c r="W1123"/>
    </row>
    <row r="1124" spans="16:23" ht="15.75">
      <c r="P1124"/>
      <c r="Q1124"/>
      <c r="R1124"/>
      <c r="S1124"/>
      <c r="T1124"/>
      <c r="U1124"/>
      <c r="V1124"/>
      <c r="W1124"/>
    </row>
    <row r="1125" spans="16:23" ht="15.75">
      <c r="P1125"/>
      <c r="Q1125"/>
      <c r="R1125"/>
      <c r="S1125"/>
      <c r="T1125"/>
      <c r="U1125"/>
      <c r="V1125"/>
      <c r="W1125"/>
    </row>
    <row r="1126" spans="16:23" ht="15.75">
      <c r="P1126"/>
      <c r="Q1126"/>
      <c r="R1126"/>
      <c r="S1126"/>
      <c r="T1126"/>
      <c r="U1126"/>
      <c r="V1126"/>
      <c r="W1126"/>
    </row>
    <row r="1127" spans="16:23" ht="15.75">
      <c r="P1127"/>
      <c r="Q1127"/>
      <c r="R1127"/>
      <c r="S1127"/>
      <c r="T1127"/>
      <c r="U1127"/>
      <c r="V1127"/>
      <c r="W1127"/>
    </row>
    <row r="1128" spans="16:23" ht="15.75">
      <c r="P1128"/>
      <c r="Q1128"/>
      <c r="R1128"/>
      <c r="S1128"/>
      <c r="T1128"/>
      <c r="U1128"/>
      <c r="V1128"/>
      <c r="W1128"/>
    </row>
    <row r="1129" spans="16:23" ht="15.75">
      <c r="P1129"/>
      <c r="Q1129"/>
      <c r="R1129"/>
      <c r="S1129"/>
      <c r="T1129"/>
      <c r="U1129"/>
      <c r="V1129"/>
      <c r="W1129"/>
    </row>
    <row r="1130" spans="16:23" ht="15.75">
      <c r="P1130"/>
      <c r="Q1130"/>
      <c r="R1130"/>
      <c r="S1130"/>
      <c r="T1130"/>
      <c r="U1130"/>
      <c r="V1130"/>
      <c r="W1130"/>
    </row>
    <row r="1131" spans="16:23" ht="15.75">
      <c r="P1131"/>
      <c r="Q1131"/>
      <c r="R1131"/>
      <c r="S1131"/>
      <c r="T1131"/>
      <c r="U1131"/>
      <c r="V1131"/>
      <c r="W1131"/>
    </row>
    <row r="1132" spans="16:23" ht="15.75">
      <c r="P1132"/>
      <c r="Q1132"/>
      <c r="R1132"/>
      <c r="S1132"/>
      <c r="T1132"/>
      <c r="U1132"/>
      <c r="V1132"/>
      <c r="W1132"/>
    </row>
    <row r="1133" spans="16:23" ht="15.75">
      <c r="P1133"/>
      <c r="Q1133"/>
      <c r="R1133"/>
      <c r="S1133"/>
      <c r="T1133"/>
      <c r="U1133"/>
      <c r="V1133"/>
      <c r="W1133"/>
    </row>
    <row r="1134" spans="16:23" ht="15.75">
      <c r="P1134"/>
      <c r="Q1134"/>
      <c r="R1134"/>
      <c r="S1134"/>
      <c r="T1134"/>
      <c r="U1134"/>
      <c r="V1134"/>
      <c r="W1134"/>
    </row>
    <row r="1135" spans="16:23" ht="15.75">
      <c r="P1135"/>
      <c r="Q1135"/>
      <c r="R1135"/>
      <c r="S1135"/>
      <c r="T1135"/>
      <c r="U1135"/>
      <c r="V1135"/>
      <c r="W1135"/>
    </row>
    <row r="1136" spans="16:23" ht="15.75">
      <c r="P1136"/>
      <c r="Q1136"/>
      <c r="R1136"/>
      <c r="S1136"/>
      <c r="T1136"/>
      <c r="U1136"/>
      <c r="V1136"/>
      <c r="W1136"/>
    </row>
    <row r="1137" spans="16:23" ht="15.75">
      <c r="P1137"/>
      <c r="Q1137"/>
      <c r="R1137"/>
      <c r="S1137"/>
      <c r="T1137"/>
      <c r="U1137"/>
      <c r="V1137"/>
      <c r="W1137"/>
    </row>
    <row r="1138" spans="16:23" ht="15.75">
      <c r="P1138"/>
      <c r="Q1138"/>
      <c r="R1138"/>
      <c r="S1138"/>
      <c r="T1138"/>
      <c r="U1138"/>
      <c r="V1138"/>
      <c r="W1138"/>
    </row>
    <row r="1139" spans="16:23" ht="15.75">
      <c r="P1139"/>
      <c r="Q1139"/>
      <c r="R1139"/>
      <c r="S1139"/>
      <c r="T1139"/>
      <c r="U1139"/>
      <c r="V1139"/>
      <c r="W1139"/>
    </row>
    <row r="1140" spans="16:23" ht="15.75">
      <c r="P1140"/>
      <c r="Q1140"/>
      <c r="R1140"/>
      <c r="S1140"/>
      <c r="T1140"/>
      <c r="U1140"/>
      <c r="V1140"/>
      <c r="W1140"/>
    </row>
    <row r="1141" spans="16:23" ht="15.75">
      <c r="P1141"/>
      <c r="Q1141"/>
      <c r="R1141"/>
      <c r="S1141"/>
      <c r="T1141"/>
      <c r="U1141"/>
      <c r="V1141"/>
      <c r="W1141"/>
    </row>
    <row r="1142" spans="16:23" ht="15.75">
      <c r="P1142"/>
      <c r="Q1142"/>
      <c r="R1142"/>
      <c r="S1142"/>
      <c r="T1142"/>
      <c r="U1142"/>
      <c r="V1142"/>
      <c r="W1142"/>
    </row>
    <row r="1143" spans="16:23" ht="15.75">
      <c r="P1143"/>
      <c r="Q1143"/>
      <c r="R1143"/>
      <c r="S1143"/>
      <c r="T1143"/>
      <c r="U1143"/>
      <c r="V1143"/>
      <c r="W1143"/>
    </row>
    <row r="1144" spans="16:23" ht="15.75">
      <c r="P1144"/>
      <c r="Q1144"/>
      <c r="R1144"/>
      <c r="S1144"/>
      <c r="T1144"/>
      <c r="U1144"/>
      <c r="V1144"/>
      <c r="W1144"/>
    </row>
    <row r="1145" spans="16:23" ht="15.75">
      <c r="P1145"/>
      <c r="Q1145"/>
      <c r="R1145"/>
      <c r="S1145"/>
      <c r="T1145"/>
      <c r="U1145"/>
      <c r="V1145"/>
      <c r="W1145"/>
    </row>
    <row r="1146" spans="16:23" ht="15.75">
      <c r="P1146"/>
      <c r="Q1146"/>
      <c r="R1146"/>
      <c r="S1146"/>
      <c r="T1146"/>
      <c r="U1146"/>
      <c r="V1146"/>
      <c r="W1146"/>
    </row>
    <row r="1147" spans="16:23" ht="15.75">
      <c r="P1147"/>
      <c r="Q1147"/>
      <c r="R1147"/>
      <c r="S1147"/>
      <c r="T1147"/>
      <c r="U1147"/>
      <c r="V1147"/>
      <c r="W1147"/>
    </row>
    <row r="1148" spans="16:23" ht="15.75">
      <c r="P1148"/>
      <c r="Q1148"/>
      <c r="R1148"/>
      <c r="S1148"/>
      <c r="T1148"/>
      <c r="U1148"/>
      <c r="V1148"/>
      <c r="W1148"/>
    </row>
    <row r="1149" spans="16:23" ht="15.75">
      <c r="P1149"/>
      <c r="Q1149"/>
      <c r="R1149"/>
      <c r="S1149"/>
      <c r="T1149"/>
      <c r="U1149"/>
      <c r="V1149"/>
      <c r="W1149"/>
    </row>
    <row r="1150" spans="16:23" ht="15.75">
      <c r="P1150"/>
      <c r="Q1150"/>
      <c r="R1150"/>
      <c r="S1150"/>
      <c r="T1150"/>
      <c r="U1150"/>
      <c r="V1150"/>
      <c r="W1150"/>
    </row>
  </sheetData>
  <sheetProtection password="CC3B" sheet="1" objects="1" scenarios="1"/>
  <mergeCells count="28">
    <mergeCell ref="C1:L1"/>
    <mergeCell ref="Q25:R25"/>
    <mergeCell ref="Q24:V24"/>
    <mergeCell ref="S2:T2"/>
    <mergeCell ref="B3:N3"/>
    <mergeCell ref="C4:D4"/>
    <mergeCell ref="E4:F4"/>
    <mergeCell ref="E6:J6"/>
    <mergeCell ref="S3:T3"/>
    <mergeCell ref="U3:W3"/>
    <mergeCell ref="AA7:AF7"/>
    <mergeCell ref="AB9:AE9"/>
    <mergeCell ref="AA24:AF24"/>
    <mergeCell ref="E7:J7"/>
    <mergeCell ref="E8:J8"/>
    <mergeCell ref="B19:E19"/>
    <mergeCell ref="Q9:T9"/>
    <mergeCell ref="P7:T7"/>
    <mergeCell ref="B14:E14"/>
    <mergeCell ref="B15:E15"/>
    <mergeCell ref="B37:M43"/>
    <mergeCell ref="B44:M48"/>
    <mergeCell ref="AA25:AB25"/>
    <mergeCell ref="B17:E17"/>
    <mergeCell ref="U4:W4"/>
    <mergeCell ref="U5:W5"/>
    <mergeCell ref="S4:T4"/>
    <mergeCell ref="S5:T5"/>
  </mergeCells>
  <printOptions/>
  <pageMargins left="0.4724409448818898" right="0.2755905511811024" top="1" bottom="1" header="0" footer="0"/>
  <pageSetup horizontalDpi="300" verticalDpi="3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HOSPITAL CLÍNICO ZARAGOZA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fisica1</dc:creator>
  <cp:keywords/>
  <dc:description/>
  <cp:lastModifiedBy>fpro</cp:lastModifiedBy>
  <cp:lastPrinted>2008-10-10T11:31:49Z</cp:lastPrinted>
  <dcterms:created xsi:type="dcterms:W3CDTF">2001-06-04T09:27:02Z</dcterms:created>
  <dcterms:modified xsi:type="dcterms:W3CDTF">2009-08-04T07:27:20Z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